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ksjon\LAND_Jordbruk\Erstatningsordningene\Tilskudd ved produksjonssvikt\Beregningsmaler\Grovfor med husdyr\"/>
    </mc:Choice>
  </mc:AlternateContent>
  <xr:revisionPtr revIDLastSave="0" documentId="13_ncr:1_{B990C296-8974-4BA2-95B6-A5B7EFCF52F6}" xr6:coauthVersionLast="47" xr6:coauthVersionMax="47" xr10:uidLastSave="{00000000-0000-0000-0000-000000000000}"/>
  <bookViews>
    <workbookView xWindow="-120" yWindow="-120" windowWidth="29040" windowHeight="17520" tabRatio="700" activeTab="2" xr2:uid="{0ACA87E3-87E0-48C8-B196-D173EAAC39FE}"/>
  </bookViews>
  <sheets>
    <sheet name="Beregning av normavling" sheetId="6" r:id="rId1"/>
    <sheet name="Klimaprosent omregning" sheetId="1" r:id="rId2"/>
    <sheet name="Klima% matrise forklaring" sheetId="7" r:id="rId3"/>
    <sheet name="Foretakets avlingserfaring" sheetId="2" r:id="rId4"/>
    <sheet name="Drift og naturgitte forhold" sheetId="5" r:id="rId5"/>
    <sheet name="Normer" sheetId="3" r:id="rId6"/>
  </sheets>
  <definedNames>
    <definedName name="_xlnm.Print_Area" localSheetId="2">'Klima% matrise forklaring'!$A$1:$S$33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7" i="1"/>
  <c r="C7" i="1" l="1"/>
  <c r="T77" i="1"/>
  <c r="P71" i="1"/>
  <c r="M79" i="1" s="1"/>
  <c r="D22" i="1"/>
  <c r="C19" i="1"/>
  <c r="D7" i="1"/>
  <c r="D19" i="1" l="1"/>
  <c r="R75" i="1"/>
  <c r="S5" i="7" l="1"/>
  <c r="S4" i="7"/>
  <c r="S9" i="7"/>
  <c r="S7" i="7" l="1"/>
  <c r="S8" i="7"/>
  <c r="D12" i="5"/>
  <c r="D25" i="6"/>
  <c r="D26" i="6"/>
  <c r="D27" i="6"/>
  <c r="D28" i="6"/>
  <c r="D24" i="6"/>
  <c r="C29" i="6"/>
  <c r="D16" i="6"/>
  <c r="D17" i="6"/>
  <c r="C20" i="6"/>
  <c r="C6" i="1" s="1"/>
  <c r="D18" i="6"/>
  <c r="D19" i="6"/>
  <c r="D15" i="6"/>
  <c r="D7" i="6"/>
  <c r="D8" i="6"/>
  <c r="D9" i="6"/>
  <c r="D10" i="6"/>
  <c r="C11" i="6"/>
  <c r="C5" i="1" s="1"/>
  <c r="D6" i="6"/>
  <c r="B14" i="5"/>
  <c r="D13" i="5"/>
  <c r="D11" i="5"/>
  <c r="D10" i="5"/>
  <c r="D9" i="5"/>
  <c r="E11" i="2"/>
  <c r="E10" i="2"/>
  <c r="E17" i="2"/>
  <c r="E18" i="2"/>
  <c r="E19" i="2"/>
  <c r="E20" i="2"/>
  <c r="E16" i="2"/>
  <c r="E8" i="2"/>
  <c r="E7" i="2"/>
  <c r="C17" i="1" l="1"/>
  <c r="P76" i="1"/>
  <c r="C8" i="1"/>
  <c r="U76" i="1"/>
  <c r="C18" i="1"/>
  <c r="D31" i="2"/>
  <c r="D30" i="2"/>
  <c r="D32" i="2"/>
  <c r="E25" i="2"/>
  <c r="E32" i="2"/>
  <c r="D20" i="6"/>
  <c r="D29" i="6"/>
  <c r="E29" i="6" s="1"/>
  <c r="C32" i="2" s="1"/>
  <c r="D11" i="6"/>
  <c r="D14" i="5"/>
  <c r="E14" i="5" s="1"/>
  <c r="E12" i="2"/>
  <c r="E21" i="2"/>
  <c r="E11" i="6" l="1"/>
  <c r="E20" i="6"/>
  <c r="E24" i="2"/>
  <c r="B5" i="1" l="1"/>
  <c r="B17" i="1"/>
  <c r="B18" i="1"/>
  <c r="B6" i="1"/>
  <c r="C31" i="2"/>
  <c r="E31" i="2" s="1"/>
  <c r="C30" i="2"/>
  <c r="E30" i="2" s="1"/>
  <c r="E26" i="2"/>
  <c r="D17" i="1" l="1"/>
  <c r="M69" i="1"/>
  <c r="D5" i="1"/>
  <c r="M76" i="1"/>
  <c r="M75" i="1"/>
  <c r="D6" i="1"/>
  <c r="D8" i="1" s="1"/>
  <c r="P75" i="1"/>
  <c r="R76" i="1"/>
  <c r="O69" i="1"/>
  <c r="A39" i="1" s="1"/>
  <c r="D18" i="1"/>
  <c r="E33" i="2"/>
  <c r="E35" i="2" s="1"/>
  <c r="D20" i="1" l="1"/>
  <c r="D21" i="1" s="1"/>
  <c r="D23" i="1" s="1"/>
  <c r="M78" i="1" s="1"/>
  <c r="W76" i="1"/>
  <c r="D14" i="1"/>
  <c r="S71" i="1" s="1"/>
  <c r="A41" i="1" s="1"/>
  <c r="D9" i="1"/>
  <c r="P77" i="1" s="1"/>
  <c r="M77" i="1"/>
  <c r="D11" i="1"/>
  <c r="D13" i="1" l="1"/>
  <c r="W77" i="1"/>
  <c r="P78" i="1" l="1"/>
  <c r="D24" i="1"/>
  <c r="S78" i="1" l="1"/>
  <c r="A46" i="1" s="1"/>
  <c r="D25" i="1"/>
  <c r="D27" i="1" s="1"/>
  <c r="G27" i="1" l="1"/>
  <c r="D28" i="1"/>
</calcChain>
</file>

<file path=xl/sharedStrings.xml><?xml version="1.0" encoding="utf-8"?>
<sst xmlns="http://schemas.openxmlformats.org/spreadsheetml/2006/main" count="220" uniqueCount="178">
  <si>
    <t>30 % egenrisiko</t>
  </si>
  <si>
    <t>FEm/daa</t>
  </si>
  <si>
    <t>Foretakets antatte gjennomsnittsavling</t>
  </si>
  <si>
    <t>Sum antatt gjennomsnittsavling hos foretaket</t>
  </si>
  <si>
    <t>Sum normavling</t>
  </si>
  <si>
    <t>Normavling, fulldyrka</t>
  </si>
  <si>
    <t>Normavling, overflatedyrka</t>
  </si>
  <si>
    <t>Kr/FEm</t>
  </si>
  <si>
    <t>Standardbegrunnelse</t>
  </si>
  <si>
    <t>Beregningsinformasjon</t>
  </si>
  <si>
    <t>% av norm</t>
  </si>
  <si>
    <t xml:space="preserve"> avling i skadeåret </t>
  </si>
  <si>
    <t xml:space="preserve"> FEm/dekar overflatedyrka</t>
  </si>
  <si>
    <t xml:space="preserve"> FEm</t>
  </si>
  <si>
    <t xml:space="preserve"> FEm/dekar for fulldyrka og </t>
  </si>
  <si>
    <t xml:space="preserve"> FEm/dekar for overflatedyrka areal.</t>
  </si>
  <si>
    <t xml:space="preserve"> FEm/dekar fulldyrka </t>
  </si>
  <si>
    <t>Omregning – klimaprosent</t>
  </si>
  <si>
    <t>Areal, daa</t>
  </si>
  <si>
    <t xml:space="preserve"> FEm. </t>
  </si>
  <si>
    <t xml:space="preserve">* </t>
  </si>
  <si>
    <t xml:space="preserve"> = </t>
  </si>
  <si>
    <t xml:space="preserve"> * </t>
  </si>
  <si>
    <t>Dekar</t>
  </si>
  <si>
    <t>% avling</t>
  </si>
  <si>
    <t>Foretakets % av norm</t>
  </si>
  <si>
    <t>Gammel eng</t>
  </si>
  <si>
    <t>Ny eng</t>
  </si>
  <si>
    <t>Beita eng</t>
  </si>
  <si>
    <t>Forhold som gjelder hele foretaket i normalår</t>
  </si>
  <si>
    <t>Ved ingen korreksjon, skriv 100 %.</t>
  </si>
  <si>
    <t>Beregning av forventa avling ut fra foretakets erfaring</t>
  </si>
  <si>
    <t>Surfôr, rundballer</t>
  </si>
  <si>
    <t>Høyensilasje, baller</t>
  </si>
  <si>
    <t>Antall</t>
  </si>
  <si>
    <t>FEm/ball</t>
  </si>
  <si>
    <t>Sum FEm</t>
  </si>
  <si>
    <t>Type fôr</t>
  </si>
  <si>
    <t>Dyreslag</t>
  </si>
  <si>
    <t>FEm/dag</t>
  </si>
  <si>
    <t>Sum høstet avling</t>
  </si>
  <si>
    <t>Sum fôropptak</t>
  </si>
  <si>
    <t>Dyretall</t>
  </si>
  <si>
    <t>Ku</t>
  </si>
  <si>
    <t>Øvrige storfe</t>
  </si>
  <si>
    <t>Søyer med lam</t>
  </si>
  <si>
    <t>Øvrige småfe</t>
  </si>
  <si>
    <t>Hester</t>
  </si>
  <si>
    <t>Antal dekar</t>
  </si>
  <si>
    <t>FEm/dekar</t>
  </si>
  <si>
    <t>Høy, kg</t>
  </si>
  <si>
    <t>FEm/kg</t>
  </si>
  <si>
    <t>Grassurfôr i silo og andre grovfôrforvekster, kg</t>
  </si>
  <si>
    <t>(f.eks. lokalklima, arrondering)</t>
  </si>
  <si>
    <t>Ytterligere forhold ved enkeltarealer i normalår*</t>
  </si>
  <si>
    <t>* Ta med alt areal.</t>
  </si>
  <si>
    <t>Beitedager*</t>
  </si>
  <si>
    <t>* Tilleggsfôring fratrukket, f.eks. 50 % tilleggsfôring i 30 dager = 15 beitedager.</t>
  </si>
  <si>
    <t xml:space="preserve">https://lovdata.no/forskrift/2018-08-01-1215 </t>
  </si>
  <si>
    <t>Sats- og beregningsforskrifta:</t>
  </si>
  <si>
    <t>Rundskrivet:</t>
  </si>
  <si>
    <t xml:space="preserve">https://www.landbruksdirektoratet.no/nb/regelverk/forskrift-om-satser-for-og-beregning-av-tilskudd-ved-produksjonssvikt-i-plante-og-honningproduksjon--kommentarer-til-regelverk </t>
  </si>
  <si>
    <t>Foretakets gjennomsnittsavling i forhold til normavling</t>
  </si>
  <si>
    <t>Høstet avling i et gjennomsnittlig år</t>
  </si>
  <si>
    <t>Fôropptak fra dyrka areal i gjennomsnittlig vekstsesong</t>
  </si>
  <si>
    <t>Sum avling hos foretaket i et gjennomsnittlig år</t>
  </si>
  <si>
    <t>Beregning av forventa avling ut fra drift og naturgitte forhold</t>
  </si>
  <si>
    <t>Dårlig drenering, lav pH, osv.</t>
  </si>
  <si>
    <t>Dekar*</t>
  </si>
  <si>
    <t>Arealkategori</t>
  </si>
  <si>
    <t>Fyll inn rosa felt, skriv over eksempeltekst/-tall.</t>
  </si>
  <si>
    <t>Fyll inn rosa felt, skriv over eksempeltall.</t>
  </si>
  <si>
    <t>Verktøy for skjønnsmessig fastsettelse av klimaprosent.</t>
  </si>
  <si>
    <t>Antatt avling, andre grovfôrvekster</t>
  </si>
  <si>
    <t>Normavling, andre grovfôrvekster</t>
  </si>
  <si>
    <t>Beregning av normavling</t>
  </si>
  <si>
    <t>Fulldyrket eng, kode 210</t>
  </si>
  <si>
    <t>Overflatedyrket eng, kode 211</t>
  </si>
  <si>
    <t>Andre grovfôrvekster, kode 213</t>
  </si>
  <si>
    <t>Normavling gruppe 1</t>
  </si>
  <si>
    <t>Normavling gruppe 2</t>
  </si>
  <si>
    <t>Normavling gruppe 3</t>
  </si>
  <si>
    <t>Normavling gruppe 4</t>
  </si>
  <si>
    <t>Normavling gruppe 5</t>
  </si>
  <si>
    <t>Norm</t>
  </si>
  <si>
    <t>Sum  avling</t>
  </si>
  <si>
    <t>Normavling, gjennomsnitt</t>
  </si>
  <si>
    <t>for eng</t>
  </si>
  <si>
    <t>for grønnfôr</t>
  </si>
  <si>
    <t>Antatt avling, fulldyrket eng, til slått og beite</t>
  </si>
  <si>
    <t>Antatt avling, overflatedyrket eng til slått og beite</t>
  </si>
  <si>
    <t>Normavling, fulldyrket eng, til slått og beite</t>
  </si>
  <si>
    <t>Normavling, overflatedyrket eng, til slått og beite</t>
  </si>
  <si>
    <t>Tilskudd, kr</t>
  </si>
  <si>
    <t>Tilskudd, kr per dekar</t>
  </si>
  <si>
    <t>Gjennomsnitt for areal i kommuner i ulike normgrupper.</t>
  </si>
  <si>
    <t>Gjenlegg</t>
  </si>
  <si>
    <t>Forhold spesielt for skadeåret (driftsendringer som øker avlingssvikten)</t>
  </si>
  <si>
    <t>Endra gjødsling, høsting osv.</t>
  </si>
  <si>
    <t>Sum dekar og korreksjonsprosent – snitt</t>
  </si>
  <si>
    <t>Fyll inn / skriv over i rosa felt.</t>
  </si>
  <si>
    <t>Skadeårets avling</t>
  </si>
  <si>
    <t>Skadeårets avling i % av foretakets antatte gjennomsnittsavling</t>
  </si>
  <si>
    <t>Foretakets antatte gjennomsnittsavling i prosent av norm</t>
  </si>
  <si>
    <t>Tabellen gjelder korrigering i saker der antatt gjennomsnittsavling hos foretaket ligger under norm.</t>
  </si>
  <si>
    <t>Tabellen viser tallet som skal inn i Agros dersom tilskuddet skal samsvare med skjønnet.</t>
  </si>
  <si>
    <t>Skadeårets avlingsnivå bestemmer også hvor stor andel av avlingssvikten som er klimabetinget.</t>
  </si>
  <si>
    <t>Klimaprosenten er et forhold mellom reel avlingssvikt hos foretaket og avviket fra normavling.</t>
  </si>
  <si>
    <t>* ev. klimaprosent for spesielle forhold i skadeåret</t>
  </si>
  <si>
    <t>Forenklet formel:</t>
  </si>
  <si>
    <t>Tilskuddsberettiget avlingssvikt ut fra foretakets antatte gjennomsnittsavling</t>
  </si>
  <si>
    <t xml:space="preserve">(Foretakets antatte gjennomsnittsavling - 30 % egenrisiko - skadeårets avling) </t>
  </si>
  <si>
    <t>Vi vurderer skjønnsmessig hvor foretakets avlingsnivå vanligvis ligger i forhold til norm.</t>
  </si>
  <si>
    <t xml:space="preserve"> / </t>
  </si>
  <si>
    <t>ny sats 2023</t>
  </si>
  <si>
    <t>Merknad</t>
  </si>
  <si>
    <t>/ tilskuddsberettiget avlingssvikt ut fra normavling</t>
  </si>
  <si>
    <t>/ (normavling - 30 % egenrisko - skadeårets avling)</t>
  </si>
  <si>
    <t>Tilskuddsberettiget avlingssvikt</t>
  </si>
  <si>
    <t>Foretakets avling i skadeåret i prosent av foretakets antatte gjennomsnittsavling</t>
  </si>
  <si>
    <t>Forklaringer</t>
  </si>
  <si>
    <t>Klimaprosenten til Agros:</t>
  </si>
  <si>
    <t>Søyla til venstre delt på søyla til høyre.</t>
  </si>
  <si>
    <t>Foretakets antatte gjennomsnittsavling i prosent av norm:</t>
  </si>
  <si>
    <t>Foretakets avling i skadeåret i prosent av foretakets antatte gjennomsnittsavling:</t>
  </si>
  <si>
    <t>Normavling</t>
  </si>
  <si>
    <t>Oransje (nederste) felt i venstre søyle delt på hele søyla.</t>
  </si>
  <si>
    <t>Eksempel til illustrasjon</t>
  </si>
  <si>
    <t>Sum</t>
  </si>
  <si>
    <t>Klimaprosent til Agros</t>
  </si>
  <si>
    <t>Foretakets antatte gjennomsnittsavling i prosent av norm skal ikke inn i Agros.</t>
  </si>
  <si>
    <t>Avling i FEm</t>
  </si>
  <si>
    <t>Matematikken etter den skjønnsmessige vurderinga.</t>
  </si>
  <si>
    <t>Formel for klimaprosent til Agros:</t>
  </si>
  <si>
    <t>Grått (øverste) felt til venstre delt på grått (øverste) felt til høyre.</t>
  </si>
  <si>
    <t xml:space="preserve">. </t>
  </si>
  <si>
    <t>Beregning ut fra foretakets antatte gjennomsnittsavling</t>
  </si>
  <si>
    <t>Produksjonssvikt minus egenrisiko</t>
  </si>
  <si>
    <t>Klimaprosent av produksjonssvikten – forhold spesielt for skadeåret</t>
  </si>
  <si>
    <t>Produksjonssvikt som kan gi tilskudd</t>
  </si>
  <si>
    <t>Beregning i Agros ut fra normavling i kommunene</t>
  </si>
  <si>
    <t>Klimaprosent av produksjonssvikten (som skal inn i Agros)</t>
  </si>
  <si>
    <t>i forskudd =</t>
  </si>
  <si>
    <t>Vedtaksbrevet fra Statsforvalteren</t>
  </si>
  <si>
    <t>Saksopplysninger</t>
  </si>
  <si>
    <t>Begrunnelse</t>
  </si>
  <si>
    <t>Foretaket oppfyller følgende vilkår for å få tilskudd: 
- Det foreligger svikt i planteproduksjonen forårsaket av klimatiske forhold.
- Det er sendt inn melding om mulig produksjonssvikt.
- Søker er berettiget produksjonstilskudd.
- Søker kan ikke få dekket tapet gjennom en allment tilgjengelig forsikringsordning.</t>
  </si>
  <si>
    <t>Skjønnsmessig vurdering – produksjonssvikt som skyldes klima</t>
  </si>
  <si>
    <t>Skriv inn årsaker i vedtaksbrevet, f.eks. stor andel gammel eng, beita eng, svak gjødsling, ekstensiv drift, beliggenhet, osv. (Rett siste setning for søknader som ikke ligger under norm.)</t>
  </si>
  <si>
    <t>Tillegg der vi justerer for spesielle forhold i skadeåret</t>
  </si>
  <si>
    <r>
      <t xml:space="preserve">Det inngår også i beregningen av klimaprosenten at vi i tillegg regner med redusert avling pga. </t>
    </r>
    <r>
      <rPr>
        <sz val="11"/>
        <color theme="5" tint="0.39997558519241921"/>
        <rFont val="Calibri"/>
        <family val="2"/>
        <scheme val="minor"/>
      </rPr>
      <t>redusert gjødsling</t>
    </r>
    <r>
      <rPr>
        <sz val="11"/>
        <color theme="0" tint="-0.34998626667073579"/>
        <rFont val="Calibri"/>
        <family val="2"/>
        <scheme val="minor"/>
      </rPr>
      <t xml:space="preserve"> i skadeåret.</t>
    </r>
    <r>
      <rPr>
        <sz val="11"/>
        <color theme="5" tint="0.39997558519241921"/>
        <rFont val="Calibri"/>
        <family val="2"/>
        <scheme val="minor"/>
      </rPr>
      <t xml:space="preserve"> XX</t>
    </r>
    <r>
      <rPr>
        <sz val="11"/>
        <color theme="0" tint="-0.34998626667073579"/>
        <rFont val="Calibri"/>
        <family val="2"/>
        <scheme val="minor"/>
      </rPr>
      <t xml:space="preserve"> % av avlingssvikten ut fra din antatte gjennomsnittsavling regner vi med er klimabetinget.</t>
    </r>
  </si>
  <si>
    <t>Beregningsinformasjon med anslåtte tall for foretaket</t>
  </si>
  <si>
    <t>Rediger beregningsinformasjon i vedtaksbrevet ved å sette inn før "Fagsystemets beregnede ..." følgende tall fra "Beregning ut fra foretakets antatte gjennomsnittsavling": "produksjonssvikt minus egenrisiko" * "klimaprosent skadeåret" = "produksjonssvikt som kan gi tilskudd".</t>
  </si>
  <si>
    <t xml:space="preserve">Normavling for ditt areal er </t>
  </si>
  <si>
    <t xml:space="preserve"> Ifølge rundskrivet skal vi vurdere om det er naturgitte forhold eller forhold ved drifta, som vanligvis gir lavere avling enn normavling for kommunen. Ut fra opplysninger i søknaden vurderer vi at din avling vanligvis ligger under norm. </t>
  </si>
  <si>
    <t xml:space="preserve">Vi anslår at din gjennomsnittsavling for vanlige år ligger i området rundt </t>
  </si>
  <si>
    <t xml:space="preserve"> % av norm. </t>
  </si>
  <si>
    <t xml:space="preserve">Avlingen i skadeåret utgjør dermed </t>
  </si>
  <si>
    <t xml:space="preserve"> % av din antatte gjennomsnittsavling. </t>
  </si>
  <si>
    <t xml:space="preserve">Skjønnsmessig anslått gjennomsnittsavling i et år uten klimaskade: </t>
  </si>
  <si>
    <t xml:space="preserve">og </t>
  </si>
  <si>
    <t xml:space="preserve"> FEm/dekar på overfatedyrka, altså normavling * </t>
  </si>
  <si>
    <t xml:space="preserve">Forventa avling på ditt areal: </t>
  </si>
  <si>
    <t xml:space="preserve"> dekar + </t>
  </si>
  <si>
    <t xml:space="preserve"> dekar = </t>
  </si>
  <si>
    <t xml:space="preserve">Produksjonssvikt som kan gi tilskudd: Forventa avling </t>
  </si>
  <si>
    <t xml:space="preserve"> FEm - </t>
  </si>
  <si>
    <t xml:space="preserve">egenrisiko (30 %) </t>
  </si>
  <si>
    <t xml:space="preserve"> -</t>
  </si>
  <si>
    <t xml:space="preserve">Fagsystemets beregnede produksjonssvikt som kan gi tilskudd er </t>
  </si>
  <si>
    <t xml:space="preserve"> FEm ut fra normavling. </t>
  </si>
  <si>
    <t xml:space="preserve">Vi må derfor korrigere i fagsystemet med klimaprosenten: </t>
  </si>
  <si>
    <t xml:space="preserve"> %. </t>
  </si>
  <si>
    <t xml:space="preserve">Slik får vi beregningsteknisk ut tilskuddsbeløpet som samsvarer med at du vanligvis oppnår omkring </t>
  </si>
  <si>
    <t xml:space="preserve"> % avling i forhold til norm.</t>
  </si>
  <si>
    <t xml:space="preserve">Klimaprosent, se beregningsinformasjon. </t>
  </si>
  <si>
    <t>Skriv inn tall i søknaden som vi har endret eller hentet inn (areal, rundballer, beitedager, osv.).</t>
  </si>
  <si>
    <t>Klimaprosent til fagsystemet Agros ved normavling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</si>
</sst>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\ %"/>
    <numFmt numFmtId="165" formatCode="0.0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1" fillId="0" borderId="0" xfId="0" applyFont="1"/>
    <xf numFmtId="3" fontId="0" fillId="0" borderId="0" xfId="0" applyNumberFormat="1"/>
    <xf numFmtId="3" fontId="0" fillId="2" borderId="0" xfId="0" applyNumberFormat="1" applyFill="1"/>
    <xf numFmtId="0" fontId="2" fillId="0" borderId="0" xfId="1"/>
    <xf numFmtId="9" fontId="0" fillId="0" borderId="0" xfId="2" applyFont="1"/>
    <xf numFmtId="0" fontId="0" fillId="0" borderId="1" xfId="0" applyBorder="1"/>
    <xf numFmtId="1" fontId="0" fillId="0" borderId="1" xfId="0" applyNumberFormat="1" applyBorder="1"/>
    <xf numFmtId="3" fontId="0" fillId="0" borderId="1" xfId="0" applyNumberFormat="1" applyBorder="1"/>
    <xf numFmtId="0" fontId="1" fillId="0" borderId="2" xfId="0" applyFont="1" applyBorder="1"/>
    <xf numFmtId="3" fontId="1" fillId="0" borderId="2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/>
    <xf numFmtId="3" fontId="0" fillId="0" borderId="0" xfId="0" applyNumberFormat="1" applyAlignment="1">
      <alignment wrapText="1"/>
    </xf>
    <xf numFmtId="164" fontId="0" fillId="2" borderId="0" xfId="2" applyNumberFormat="1" applyFont="1" applyFill="1"/>
    <xf numFmtId="165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horizontal="center"/>
    </xf>
    <xf numFmtId="9" fontId="0" fillId="2" borderId="0" xfId="2" applyFont="1" applyFill="1"/>
    <xf numFmtId="164" fontId="1" fillId="0" borderId="1" xfId="2" applyNumberFormat="1" applyFont="1" applyBorder="1"/>
    <xf numFmtId="164" fontId="3" fillId="0" borderId="1" xfId="2" applyNumberFormat="1" applyFont="1" applyBorder="1"/>
    <xf numFmtId="164" fontId="0" fillId="0" borderId="0" xfId="0" applyNumberFormat="1"/>
    <xf numFmtId="164" fontId="3" fillId="0" borderId="0" xfId="2" applyNumberFormat="1" applyFont="1" applyBorder="1"/>
    <xf numFmtId="0" fontId="1" fillId="0" borderId="1" xfId="0" applyFont="1" applyBorder="1"/>
    <xf numFmtId="1" fontId="0" fillId="0" borderId="0" xfId="0" applyNumberFormat="1"/>
    <xf numFmtId="1" fontId="1" fillId="0" borderId="1" xfId="0" applyNumberFormat="1" applyFont="1" applyBorder="1"/>
    <xf numFmtId="9" fontId="1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/>
    <xf numFmtId="165" fontId="1" fillId="0" borderId="2" xfId="0" applyNumberFormat="1" applyFont="1" applyBorder="1"/>
    <xf numFmtId="164" fontId="1" fillId="0" borderId="0" xfId="0" applyNumberFormat="1" applyFont="1"/>
    <xf numFmtId="0" fontId="7" fillId="0" borderId="1" xfId="0" applyFont="1" applyBorder="1"/>
    <xf numFmtId="0" fontId="1" fillId="0" borderId="0" xfId="0" applyFont="1" applyAlignment="1">
      <alignment vertical="center" textRotation="90" wrapText="1"/>
    </xf>
    <xf numFmtId="9" fontId="0" fillId="0" borderId="3" xfId="2" applyFont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9" fontId="0" fillId="3" borderId="3" xfId="2" applyFont="1" applyFill="1" applyBorder="1" applyAlignment="1">
      <alignment horizontal="center" vertical="center"/>
    </xf>
    <xf numFmtId="9" fontId="1" fillId="3" borderId="3" xfId="2" applyFont="1" applyFill="1" applyBorder="1" applyAlignment="1">
      <alignment horizontal="center" vertical="center"/>
    </xf>
    <xf numFmtId="0" fontId="0" fillId="0" borderId="0" xfId="0" quotePrefix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3" applyNumberFormat="1" applyFont="1"/>
    <xf numFmtId="0" fontId="0" fillId="0" borderId="6" xfId="0" applyBorder="1"/>
    <xf numFmtId="0" fontId="0" fillId="0" borderId="3" xfId="0" applyBorder="1" applyAlignment="1">
      <alignment horizontal="center" wrapText="1"/>
    </xf>
    <xf numFmtId="9" fontId="0" fillId="0" borderId="3" xfId="2" applyFont="1" applyBorder="1"/>
    <xf numFmtId="9" fontId="0" fillId="0" borderId="7" xfId="2" applyFont="1" applyBorder="1"/>
    <xf numFmtId="0" fontId="8" fillId="0" borderId="0" xfId="0" applyFont="1"/>
    <xf numFmtId="0" fontId="0" fillId="0" borderId="3" xfId="0" applyBorder="1" applyAlignment="1">
      <alignment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textRotation="90" wrapText="1"/>
    </xf>
    <xf numFmtId="164" fontId="1" fillId="2" borderId="0" xfId="2" applyNumberFormat="1" applyFont="1" applyFill="1"/>
    <xf numFmtId="9" fontId="1" fillId="0" borderId="0" xfId="2" applyFont="1"/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2" fillId="0" borderId="0" xfId="0" applyFont="1"/>
    <xf numFmtId="0" fontId="7" fillId="0" borderId="0" xfId="0" applyFont="1" applyAlignment="1">
      <alignment vertical="top" wrapText="1"/>
    </xf>
    <xf numFmtId="0" fontId="14" fillId="0" borderId="0" xfId="0" applyFont="1"/>
    <xf numFmtId="0" fontId="1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9" fontId="0" fillId="0" borderId="0" xfId="2" applyFont="1" applyAlignment="1">
      <alignment vertical="top" wrapText="1"/>
    </xf>
    <xf numFmtId="166" fontId="0" fillId="0" borderId="0" xfId="3" applyNumberFormat="1" applyFont="1" applyAlignment="1">
      <alignment vertical="top"/>
    </xf>
    <xf numFmtId="9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0" borderId="0" xfId="0" quotePrefix="1" applyAlignment="1">
      <alignment vertical="top" wrapText="1"/>
    </xf>
    <xf numFmtId="9" fontId="0" fillId="0" borderId="0" xfId="0" applyNumberFormat="1" applyAlignment="1">
      <alignment vertical="top"/>
    </xf>
    <xf numFmtId="0" fontId="9" fillId="0" borderId="0" xfId="0" applyFont="1" applyAlignment="1">
      <alignment wrapText="1"/>
    </xf>
  </cellXfs>
  <cellStyles count="4">
    <cellStyle name="Hyperkobling" xfId="1" builtinId="8"/>
    <cellStyle name="Komma" xfId="3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'Klima% matrise forklaring'!$P$3</c:f>
              <c:strCache>
                <c:ptCount val="1"/>
                <c:pt idx="0">
                  <c:v>Skadeårets avling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'Klima% matrise forklaring'!$O$4:$O$5</c:f>
              <c:strCache>
                <c:ptCount val="2"/>
                <c:pt idx="0">
                  <c:v>Foretakets antatte gjennomsnittsavling</c:v>
                </c:pt>
                <c:pt idx="1">
                  <c:v>Normavling</c:v>
                </c:pt>
              </c:strCache>
            </c:strRef>
          </c:cat>
          <c:val>
            <c:numRef>
              <c:f>'Klima% matrise forklaring'!$P$4:$P$5</c:f>
              <c:numCache>
                <c:formatCode>General</c:formatCode>
                <c:ptCount val="2"/>
                <c:pt idx="0">
                  <c:v>75000</c:v>
                </c:pt>
                <c:pt idx="1">
                  <c:v>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C-4654-A2FE-38A4D6122DAF}"/>
            </c:ext>
          </c:extLst>
        </c:ser>
        <c:ser>
          <c:idx val="0"/>
          <c:order val="1"/>
          <c:tx>
            <c:strRef>
              <c:f>'Klima% matrise forklaring'!$Q$3</c:f>
              <c:strCache>
                <c:ptCount val="1"/>
                <c:pt idx="0">
                  <c:v>30 % egenrisiko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'Klima% matrise forklaring'!$O$4:$O$5</c:f>
              <c:strCache>
                <c:ptCount val="2"/>
                <c:pt idx="0">
                  <c:v>Foretakets antatte gjennomsnittsavling</c:v>
                </c:pt>
                <c:pt idx="1">
                  <c:v>Normavling</c:v>
                </c:pt>
              </c:strCache>
            </c:strRef>
          </c:cat>
          <c:val>
            <c:numRef>
              <c:f>'Klima% matrise forklaring'!$Q$4:$Q$5</c:f>
              <c:numCache>
                <c:formatCode>0</c:formatCode>
                <c:ptCount val="2"/>
                <c:pt idx="0" formatCode="General">
                  <c:v>35213</c:v>
                </c:pt>
                <c:pt idx="1">
                  <c:v>46950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C-4654-A2FE-38A4D6122DAF}"/>
            </c:ext>
          </c:extLst>
        </c:ser>
        <c:ser>
          <c:idx val="2"/>
          <c:order val="2"/>
          <c:tx>
            <c:strRef>
              <c:f>'Klima% matrise forklaring'!$R$3</c:f>
              <c:strCache>
                <c:ptCount val="1"/>
                <c:pt idx="0">
                  <c:v>Tilskuddsberettiget avlingssvikt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'Klima% matrise forklaring'!$O$4:$O$5</c:f>
              <c:strCache>
                <c:ptCount val="2"/>
                <c:pt idx="0">
                  <c:v>Foretakets antatte gjennomsnittsavling</c:v>
                </c:pt>
                <c:pt idx="1">
                  <c:v>Normavling</c:v>
                </c:pt>
              </c:strCache>
            </c:strRef>
          </c:cat>
          <c:val>
            <c:numRef>
              <c:f>'Klima% matrise forklaring'!$R$4:$R$5</c:f>
              <c:numCache>
                <c:formatCode>General</c:formatCode>
                <c:ptCount val="2"/>
                <c:pt idx="0">
                  <c:v>7163</c:v>
                </c:pt>
                <c:pt idx="1">
                  <c:v>34550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4C-4654-A2FE-38A4D6122D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92732928"/>
        <c:axId val="1486823296"/>
      </c:barChart>
      <c:catAx>
        <c:axId val="14927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86823296"/>
        <c:crosses val="autoZero"/>
        <c:auto val="1"/>
        <c:lblAlgn val="ctr"/>
        <c:lblOffset val="100"/>
        <c:noMultiLvlLbl val="0"/>
      </c:catAx>
      <c:valAx>
        <c:axId val="148682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Avling, FEm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9273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14654</xdr:colOff>
      <xdr:row>10</xdr:row>
      <xdr:rowOff>70557</xdr:rowOff>
    </xdr:from>
    <xdr:to>
      <xdr:col>18</xdr:col>
      <xdr:colOff>754677</xdr:colOff>
      <xdr:row>22</xdr:row>
      <xdr:rowOff>241557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CA54F84-C57D-48B5-9006-0B7DA5B47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71438</xdr:rowOff>
    </xdr:from>
    <xdr:to>
      <xdr:col>8</xdr:col>
      <xdr:colOff>752827</xdr:colOff>
      <xdr:row>17</xdr:row>
      <xdr:rowOff>49362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500661BF-3E72-CF71-4649-28AE30512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1"/>
          <a:ext cx="6848827" cy="2898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8</xdr:col>
      <xdr:colOff>756002</xdr:colOff>
      <xdr:row>25</xdr:row>
      <xdr:rowOff>161990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28129C-2F3D-FF93-F06E-DB97DD22D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68688"/>
          <a:ext cx="6852002" cy="12573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8</xdr:col>
      <xdr:colOff>717900</xdr:colOff>
      <xdr:row>41</xdr:row>
      <xdr:rowOff>104912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FAC2C92A-7F42-6174-1550-55341E445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929188"/>
          <a:ext cx="6813900" cy="266078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</xdr:colOff>
      <xdr:row>62</xdr:row>
      <xdr:rowOff>55562</xdr:rowOff>
    </xdr:from>
    <xdr:to>
      <xdr:col>6</xdr:col>
      <xdr:colOff>92075</xdr:colOff>
      <xdr:row>79</xdr:row>
      <xdr:rowOff>157758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1074B403-67D5-FA4A-8308-FDFECF360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37" y="11374437"/>
          <a:ext cx="4656138" cy="3205759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</xdr:colOff>
      <xdr:row>43</xdr:row>
      <xdr:rowOff>1</xdr:rowOff>
    </xdr:from>
    <xdr:to>
      <xdr:col>6</xdr:col>
      <xdr:colOff>63501</xdr:colOff>
      <xdr:row>60</xdr:row>
      <xdr:rowOff>180839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A97A459D-99AF-2473-B265-6F36F16EA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" y="7850189"/>
          <a:ext cx="4635500" cy="32844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landbruksdirektoratet.no/nb/regelverk/forskrift-om-satser-for-og-beregning-av-tilskudd-ved-produksjonssvikt-i-plante-og-honningproduksjon--kommentarer-til-regelverk" TargetMode="External"/><Relationship Id="rId1" Type="http://schemas.openxmlformats.org/officeDocument/2006/relationships/hyperlink" Target="https://lovdata.no/forskrift/2018-08-01-1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49AF-D623-4ACD-BBE3-D6F15F8BD909}">
  <sheetPr>
    <tabColor theme="5" tint="0.79998168889431442"/>
  </sheetPr>
  <dimension ref="A1:E30"/>
  <sheetViews>
    <sheetView zoomScale="150" zoomScaleNormal="150" workbookViewId="0">
      <selection activeCell="C9" sqref="C9"/>
    </sheetView>
  </sheetViews>
  <sheetFormatPr baseColWidth="10" defaultRowHeight="15" x14ac:dyDescent="0.25"/>
  <cols>
    <col min="1" max="1" width="36" customWidth="1"/>
    <col min="5" max="5" width="24.7109375" customWidth="1"/>
  </cols>
  <sheetData>
    <row r="1" spans="1:5" ht="26.25" x14ac:dyDescent="0.4">
      <c r="A1" s="14" t="s">
        <v>75</v>
      </c>
    </row>
    <row r="2" spans="1:5" x14ac:dyDescent="0.25">
      <c r="A2" t="s">
        <v>95</v>
      </c>
    </row>
    <row r="3" spans="1:5" x14ac:dyDescent="0.25">
      <c r="A3" s="1" t="s">
        <v>71</v>
      </c>
    </row>
    <row r="4" spans="1:5" x14ac:dyDescent="0.25">
      <c r="B4" s="19" t="s">
        <v>84</v>
      </c>
      <c r="C4" s="19" t="s">
        <v>23</v>
      </c>
      <c r="D4" s="19" t="s">
        <v>85</v>
      </c>
      <c r="E4" s="2" t="s">
        <v>86</v>
      </c>
    </row>
    <row r="5" spans="1:5" x14ac:dyDescent="0.25">
      <c r="A5" s="2" t="s">
        <v>76</v>
      </c>
    </row>
    <row r="6" spans="1:5" x14ac:dyDescent="0.25">
      <c r="A6" t="s">
        <v>79</v>
      </c>
      <c r="B6">
        <v>310</v>
      </c>
      <c r="C6" s="1"/>
      <c r="D6">
        <f>B6*C6</f>
        <v>0</v>
      </c>
    </row>
    <row r="7" spans="1:5" x14ac:dyDescent="0.25">
      <c r="A7" t="s">
        <v>80</v>
      </c>
      <c r="B7">
        <v>390</v>
      </c>
      <c r="C7" s="1"/>
      <c r="D7">
        <f t="shared" ref="D7:D10" si="0">B7*C7</f>
        <v>0</v>
      </c>
    </row>
    <row r="8" spans="1:5" x14ac:dyDescent="0.25">
      <c r="A8" t="s">
        <v>81</v>
      </c>
      <c r="B8">
        <v>540</v>
      </c>
      <c r="C8" s="1"/>
      <c r="D8">
        <f t="shared" si="0"/>
        <v>0</v>
      </c>
    </row>
    <row r="9" spans="1:5" x14ac:dyDescent="0.25">
      <c r="A9" t="s">
        <v>82</v>
      </c>
      <c r="B9">
        <v>580</v>
      </c>
      <c r="C9" s="1"/>
      <c r="D9">
        <f t="shared" si="0"/>
        <v>0</v>
      </c>
    </row>
    <row r="10" spans="1:5" x14ac:dyDescent="0.25">
      <c r="A10" t="s">
        <v>83</v>
      </c>
      <c r="B10">
        <v>700</v>
      </c>
      <c r="C10" s="1"/>
      <c r="D10">
        <f t="shared" si="0"/>
        <v>0</v>
      </c>
    </row>
    <row r="11" spans="1:5" ht="15.75" thickBot="1" x14ac:dyDescent="0.3">
      <c r="A11" s="31"/>
      <c r="B11" s="31"/>
      <c r="C11" s="31">
        <f>SUM(C6:C10)</f>
        <v>0</v>
      </c>
      <c r="D11" s="31">
        <f>SUM(D6:D10)</f>
        <v>0</v>
      </c>
      <c r="E11" s="32">
        <f>IFERROR(D11/C11,0)</f>
        <v>0</v>
      </c>
    </row>
    <row r="12" spans="1:5" ht="15.75" thickTop="1" x14ac:dyDescent="0.25"/>
    <row r="14" spans="1:5" x14ac:dyDescent="0.25">
      <c r="A14" s="2" t="s">
        <v>77</v>
      </c>
      <c r="B14" s="19" t="s">
        <v>84</v>
      </c>
      <c r="C14" s="19" t="s">
        <v>23</v>
      </c>
      <c r="D14" s="19" t="s">
        <v>85</v>
      </c>
      <c r="E14" s="2" t="s">
        <v>86</v>
      </c>
    </row>
    <row r="15" spans="1:5" x14ac:dyDescent="0.25">
      <c r="A15" t="s">
        <v>79</v>
      </c>
      <c r="B15">
        <v>250</v>
      </c>
      <c r="C15" s="1"/>
      <c r="D15">
        <f>B15*C15</f>
        <v>0</v>
      </c>
    </row>
    <row r="16" spans="1:5" x14ac:dyDescent="0.25">
      <c r="A16" t="s">
        <v>80</v>
      </c>
      <c r="B16">
        <v>310</v>
      </c>
      <c r="C16" s="1"/>
      <c r="D16">
        <f t="shared" ref="D16:D19" si="1">B16*C16</f>
        <v>0</v>
      </c>
    </row>
    <row r="17" spans="1:5" x14ac:dyDescent="0.25">
      <c r="A17" t="s">
        <v>81</v>
      </c>
      <c r="B17">
        <v>430</v>
      </c>
      <c r="C17" s="1"/>
      <c r="D17">
        <f t="shared" si="1"/>
        <v>0</v>
      </c>
    </row>
    <row r="18" spans="1:5" x14ac:dyDescent="0.25">
      <c r="A18" t="s">
        <v>82</v>
      </c>
      <c r="B18">
        <v>460</v>
      </c>
      <c r="C18" s="1"/>
      <c r="D18">
        <f t="shared" si="1"/>
        <v>0</v>
      </c>
    </row>
    <row r="19" spans="1:5" x14ac:dyDescent="0.25">
      <c r="A19" t="s">
        <v>83</v>
      </c>
      <c r="B19">
        <v>560</v>
      </c>
      <c r="C19" s="1"/>
      <c r="D19">
        <f t="shared" si="1"/>
        <v>0</v>
      </c>
    </row>
    <row r="20" spans="1:5" ht="15.75" thickBot="1" x14ac:dyDescent="0.3">
      <c r="A20" s="31"/>
      <c r="B20" s="31"/>
      <c r="C20" s="31">
        <f>SUM(C15:C19)</f>
        <v>0</v>
      </c>
      <c r="D20" s="31">
        <f>SUM(D15:D19)</f>
        <v>0</v>
      </c>
      <c r="E20" s="32">
        <f>IFERROR(D20/C20,0)</f>
        <v>0</v>
      </c>
    </row>
    <row r="21" spans="1:5" ht="15.75" thickTop="1" x14ac:dyDescent="0.25"/>
    <row r="23" spans="1:5" x14ac:dyDescent="0.25">
      <c r="A23" s="2" t="s">
        <v>78</v>
      </c>
      <c r="B23" s="19" t="s">
        <v>84</v>
      </c>
      <c r="C23" s="19" t="s">
        <v>23</v>
      </c>
      <c r="D23" s="19" t="s">
        <v>85</v>
      </c>
      <c r="E23" s="2" t="s">
        <v>86</v>
      </c>
    </row>
    <row r="24" spans="1:5" x14ac:dyDescent="0.25">
      <c r="A24" t="s">
        <v>79</v>
      </c>
      <c r="B24">
        <v>340</v>
      </c>
      <c r="C24" s="1"/>
      <c r="D24">
        <f>B24*C24</f>
        <v>0</v>
      </c>
    </row>
    <row r="25" spans="1:5" x14ac:dyDescent="0.25">
      <c r="A25" t="s">
        <v>80</v>
      </c>
      <c r="B25">
        <v>430</v>
      </c>
      <c r="C25" s="1"/>
      <c r="D25">
        <f t="shared" ref="D25:D28" si="2">B25*C25</f>
        <v>0</v>
      </c>
    </row>
    <row r="26" spans="1:5" x14ac:dyDescent="0.25">
      <c r="A26" t="s">
        <v>81</v>
      </c>
      <c r="B26">
        <v>430</v>
      </c>
      <c r="C26" s="1"/>
      <c r="D26">
        <f t="shared" si="2"/>
        <v>0</v>
      </c>
    </row>
    <row r="27" spans="1:5" x14ac:dyDescent="0.25">
      <c r="A27" t="s">
        <v>82</v>
      </c>
      <c r="B27">
        <v>430</v>
      </c>
      <c r="C27" s="1"/>
      <c r="D27">
        <f t="shared" si="2"/>
        <v>0</v>
      </c>
    </row>
    <row r="28" spans="1:5" x14ac:dyDescent="0.25">
      <c r="A28" t="s">
        <v>83</v>
      </c>
      <c r="B28">
        <v>430</v>
      </c>
      <c r="C28" s="1"/>
      <c r="D28">
        <f t="shared" si="2"/>
        <v>0</v>
      </c>
    </row>
    <row r="29" spans="1:5" ht="15.75" thickBot="1" x14ac:dyDescent="0.3">
      <c r="A29" s="31"/>
      <c r="B29" s="31"/>
      <c r="C29" s="31">
        <f>SUM(C24:C28)</f>
        <v>0</v>
      </c>
      <c r="D29" s="31">
        <f>SUM(D24:D28)</f>
        <v>0</v>
      </c>
      <c r="E29" s="32">
        <f>IFERROR(D29/C29,0)</f>
        <v>0</v>
      </c>
    </row>
    <row r="30" spans="1:5" ht="15.75" thickTop="1" x14ac:dyDescent="0.25"/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EB83B-D28B-4B3C-B2A8-37A0AEC43D9A}">
  <sheetPr>
    <tabColor theme="5" tint="0.79998168889431442"/>
  </sheetPr>
  <dimension ref="A1:X79"/>
  <sheetViews>
    <sheetView zoomScale="150" zoomScaleNormal="150" workbookViewId="0">
      <selection activeCell="D11" sqref="D11"/>
    </sheetView>
  </sheetViews>
  <sheetFormatPr baseColWidth="10" defaultRowHeight="15" x14ac:dyDescent="0.25"/>
  <cols>
    <col min="1" max="1" width="73.7109375" customWidth="1"/>
    <col min="2" max="4" width="10.28515625" customWidth="1"/>
    <col min="5" max="5" width="9.85546875" customWidth="1"/>
    <col min="6" max="6" width="13.28515625" customWidth="1"/>
    <col min="7" max="7" width="11.28515625" bestFit="1" customWidth="1"/>
    <col min="10" max="10" width="44.28515625" customWidth="1"/>
    <col min="11" max="11" width="27.28515625" bestFit="1" customWidth="1"/>
    <col min="12" max="12" width="38.42578125" customWidth="1"/>
    <col min="13" max="13" width="16.5703125" customWidth="1"/>
    <col min="14" max="14" width="13.140625" customWidth="1"/>
    <col min="15" max="15" width="25.85546875" customWidth="1"/>
    <col min="16" max="16" width="15.7109375" customWidth="1"/>
    <col min="17" max="17" width="24.7109375" customWidth="1"/>
    <col min="18" max="18" width="14.85546875" customWidth="1"/>
    <col min="19" max="19" width="13.85546875" customWidth="1"/>
    <col min="20" max="20" width="12.5703125" customWidth="1"/>
    <col min="21" max="21" width="7.42578125" customWidth="1"/>
    <col min="22" max="22" width="9.28515625" customWidth="1"/>
    <col min="23" max="23" width="8.5703125" customWidth="1"/>
    <col min="24" max="24" width="9.42578125" customWidth="1"/>
  </cols>
  <sheetData>
    <row r="1" spans="1:7" ht="26.25" x14ac:dyDescent="0.4">
      <c r="A1" s="14" t="s">
        <v>17</v>
      </c>
    </row>
    <row r="2" spans="1:7" x14ac:dyDescent="0.25">
      <c r="A2" s="1" t="s">
        <v>100</v>
      </c>
    </row>
    <row r="4" spans="1:7" x14ac:dyDescent="0.25">
      <c r="A4" s="2" t="s">
        <v>136</v>
      </c>
      <c r="B4" s="2" t="s">
        <v>1</v>
      </c>
      <c r="C4" s="2" t="s">
        <v>18</v>
      </c>
      <c r="D4" s="2"/>
      <c r="E4" s="2" t="s">
        <v>10</v>
      </c>
      <c r="F4" s="2" t="s">
        <v>115</v>
      </c>
    </row>
    <row r="5" spans="1:7" x14ac:dyDescent="0.25">
      <c r="A5" t="s">
        <v>89</v>
      </c>
      <c r="B5" s="17">
        <f>'Beregning av normavling'!E11</f>
        <v>0</v>
      </c>
      <c r="C5">
        <f>'Beregning av normavling'!C11</f>
        <v>0</v>
      </c>
      <c r="D5" s="3">
        <f>B5*C5</f>
        <v>0</v>
      </c>
      <c r="E5" s="55">
        <v>1</v>
      </c>
      <c r="F5" t="s">
        <v>87</v>
      </c>
      <c r="G5" s="5"/>
    </row>
    <row r="6" spans="1:7" x14ac:dyDescent="0.25">
      <c r="A6" t="s">
        <v>90</v>
      </c>
      <c r="B6" s="17">
        <f>'Beregning av normavling'!E20</f>
        <v>0</v>
      </c>
      <c r="C6">
        <f>'Beregning av normavling'!C20</f>
        <v>0</v>
      </c>
      <c r="D6" s="3">
        <f>B6*C6</f>
        <v>0</v>
      </c>
      <c r="E6" s="6"/>
      <c r="G6" s="5"/>
    </row>
    <row r="7" spans="1:7" x14ac:dyDescent="0.25">
      <c r="A7" t="s">
        <v>73</v>
      </c>
      <c r="B7" s="17">
        <f>'Beregning av normavling'!E29</f>
        <v>0</v>
      </c>
      <c r="C7">
        <f>'Beregning av normavling'!C29</f>
        <v>0</v>
      </c>
      <c r="D7" s="3">
        <f>B7*C7</f>
        <v>0</v>
      </c>
      <c r="E7" s="20">
        <v>1</v>
      </c>
      <c r="F7" t="s">
        <v>88</v>
      </c>
      <c r="G7" s="5"/>
    </row>
    <row r="8" spans="1:7" x14ac:dyDescent="0.25">
      <c r="A8" s="7" t="s">
        <v>3</v>
      </c>
      <c r="B8" s="8"/>
      <c r="C8" s="7">
        <f>SUM(C5:C7)</f>
        <v>0</v>
      </c>
      <c r="D8" s="9">
        <f>SUM(D5:D7)</f>
        <v>0</v>
      </c>
      <c r="G8" s="5"/>
    </row>
    <row r="9" spans="1:7" x14ac:dyDescent="0.25">
      <c r="A9" t="s">
        <v>0</v>
      </c>
      <c r="D9" s="3">
        <f>D8*0.3</f>
        <v>0</v>
      </c>
    </row>
    <row r="10" spans="1:7" x14ac:dyDescent="0.25">
      <c r="A10" t="s">
        <v>101</v>
      </c>
      <c r="D10" s="4">
        <v>0</v>
      </c>
    </row>
    <row r="11" spans="1:7" x14ac:dyDescent="0.25">
      <c r="A11" t="s">
        <v>137</v>
      </c>
      <c r="D11" s="3">
        <f>D8-D9-D10</f>
        <v>0</v>
      </c>
    </row>
    <row r="12" spans="1:7" x14ac:dyDescent="0.25">
      <c r="A12" t="s">
        <v>138</v>
      </c>
      <c r="D12" s="20">
        <v>1</v>
      </c>
    </row>
    <row r="13" spans="1:7" x14ac:dyDescent="0.25">
      <c r="A13" t="s">
        <v>139</v>
      </c>
      <c r="D13" s="26">
        <f>D11*D12</f>
        <v>0</v>
      </c>
    </row>
    <row r="14" spans="1:7" x14ac:dyDescent="0.25">
      <c r="A14" t="s">
        <v>102</v>
      </c>
      <c r="D14" s="56" t="e">
        <f>D10/D8</f>
        <v>#DIV/0!</v>
      </c>
    </row>
    <row r="15" spans="1:7" x14ac:dyDescent="0.25">
      <c r="D15" s="6"/>
    </row>
    <row r="16" spans="1:7" x14ac:dyDescent="0.25">
      <c r="A16" s="2" t="s">
        <v>140</v>
      </c>
      <c r="B16" s="2" t="s">
        <v>1</v>
      </c>
      <c r="C16" s="2" t="s">
        <v>18</v>
      </c>
      <c r="D16" s="2"/>
    </row>
    <row r="17" spans="1:7" x14ac:dyDescent="0.25">
      <c r="A17" t="s">
        <v>91</v>
      </c>
      <c r="B17" s="17">
        <f>'Beregning av normavling'!E11</f>
        <v>0</v>
      </c>
      <c r="C17">
        <f>C5</f>
        <v>0</v>
      </c>
      <c r="D17" s="3">
        <f>B17*C17</f>
        <v>0</v>
      </c>
    </row>
    <row r="18" spans="1:7" x14ac:dyDescent="0.25">
      <c r="A18" t="s">
        <v>92</v>
      </c>
      <c r="B18" s="17">
        <f>'Beregning av normavling'!E20</f>
        <v>0</v>
      </c>
      <c r="C18">
        <f>C6</f>
        <v>0</v>
      </c>
      <c r="D18" s="3">
        <f>B18*C18</f>
        <v>0</v>
      </c>
    </row>
    <row r="19" spans="1:7" x14ac:dyDescent="0.25">
      <c r="A19" t="s">
        <v>74</v>
      </c>
      <c r="B19" s="17">
        <f>'Beregning av normavling'!E29</f>
        <v>0</v>
      </c>
      <c r="C19">
        <f>C7</f>
        <v>0</v>
      </c>
      <c r="D19" s="3">
        <f>B19*C19</f>
        <v>0</v>
      </c>
    </row>
    <row r="20" spans="1:7" x14ac:dyDescent="0.25">
      <c r="A20" s="7" t="s">
        <v>4</v>
      </c>
      <c r="B20" s="7"/>
      <c r="C20" s="7"/>
      <c r="D20" s="9">
        <f>SUM(D17:D19)</f>
        <v>0</v>
      </c>
    </row>
    <row r="21" spans="1:7" x14ac:dyDescent="0.25">
      <c r="A21" t="s">
        <v>0</v>
      </c>
      <c r="D21" s="3">
        <f>D20*0.3</f>
        <v>0</v>
      </c>
    </row>
    <row r="22" spans="1:7" x14ac:dyDescent="0.25">
      <c r="A22" t="s">
        <v>101</v>
      </c>
      <c r="D22" s="3">
        <f>D10</f>
        <v>0</v>
      </c>
    </row>
    <row r="23" spans="1:7" x14ac:dyDescent="0.25">
      <c r="A23" t="s">
        <v>137</v>
      </c>
      <c r="D23" s="3">
        <f>D20-D21-D22</f>
        <v>0</v>
      </c>
    </row>
    <row r="24" spans="1:7" x14ac:dyDescent="0.25">
      <c r="A24" s="2" t="s">
        <v>141</v>
      </c>
      <c r="D24" s="28" t="e">
        <f>ROUND(D13/D23,2)</f>
        <v>#DIV/0!</v>
      </c>
      <c r="F24" s="41"/>
    </row>
    <row r="25" spans="1:7" x14ac:dyDescent="0.25">
      <c r="A25" t="s">
        <v>139</v>
      </c>
      <c r="D25" s="3" t="e">
        <f>D23*D24</f>
        <v>#DIV/0!</v>
      </c>
      <c r="F25" s="41"/>
    </row>
    <row r="26" spans="1:7" x14ac:dyDescent="0.25">
      <c r="A26" t="s">
        <v>7</v>
      </c>
      <c r="D26">
        <v>4.75</v>
      </c>
      <c r="F26" t="s">
        <v>114</v>
      </c>
    </row>
    <row r="27" spans="1:7" ht="15.75" thickBot="1" x14ac:dyDescent="0.3">
      <c r="A27" s="10" t="s">
        <v>93</v>
      </c>
      <c r="B27" s="10"/>
      <c r="C27" s="10"/>
      <c r="D27" s="11" t="e">
        <f>D25*D26</f>
        <v>#DIV/0!</v>
      </c>
      <c r="E27" s="20">
        <v>0.7</v>
      </c>
      <c r="F27" t="s">
        <v>142</v>
      </c>
      <c r="G27" s="46" t="e">
        <f>D27*E27</f>
        <v>#DIV/0!</v>
      </c>
    </row>
    <row r="28" spans="1:7" ht="15.75" thickTop="1" x14ac:dyDescent="0.25">
      <c r="A28" t="s">
        <v>94</v>
      </c>
      <c r="D28" s="3" t="e">
        <f>D27/C8</f>
        <v>#DIV/0!</v>
      </c>
    </row>
    <row r="29" spans="1:7" x14ac:dyDescent="0.25">
      <c r="D29" s="3"/>
    </row>
    <row r="30" spans="1:7" ht="26.25" x14ac:dyDescent="0.4">
      <c r="A30" s="14" t="s">
        <v>143</v>
      </c>
      <c r="D30" s="3"/>
    </row>
    <row r="31" spans="1:7" ht="18.75" x14ac:dyDescent="0.3">
      <c r="A31" s="51" t="s">
        <v>144</v>
      </c>
    </row>
    <row r="32" spans="1:7" ht="30" x14ac:dyDescent="0.25">
      <c r="A32" s="74" t="s">
        <v>176</v>
      </c>
    </row>
    <row r="33" spans="1:4" x14ac:dyDescent="0.25">
      <c r="A33" s="12" t="s">
        <v>175</v>
      </c>
    </row>
    <row r="34" spans="1:4" x14ac:dyDescent="0.25">
      <c r="A34" s="12"/>
    </row>
    <row r="35" spans="1:4" ht="18.75" x14ac:dyDescent="0.3">
      <c r="A35" s="51" t="s">
        <v>145</v>
      </c>
    </row>
    <row r="36" spans="1:4" s="58" customFormat="1" ht="74.25" customHeight="1" x14ac:dyDescent="0.25">
      <c r="A36" s="57" t="s">
        <v>146</v>
      </c>
    </row>
    <row r="37" spans="1:4" s="58" customFormat="1" x14ac:dyDescent="0.25">
      <c r="A37" s="57"/>
    </row>
    <row r="38" spans="1:4" s="58" customFormat="1" x14ac:dyDescent="0.25">
      <c r="A38" s="59" t="s">
        <v>147</v>
      </c>
    </row>
    <row r="39" spans="1:4" ht="63.95" customHeight="1" x14ac:dyDescent="0.25">
      <c r="A39" s="29" t="str">
        <f>+L69 &amp; M69 &amp; N69 &amp; O69 &amp; P69 &amp; L70</f>
        <v xml:space="preserve">Normavling for ditt areal er 0 FEm/dekar for fulldyrka og 0 FEm/dekar for overflatedyrka areal. Ifølge rundskrivet skal vi vurdere om det er naturgitte forhold eller forhold ved drifta, som vanligvis gir lavere avling enn normavling for kommunen. Ut fra opplysninger i søknaden vurderer vi at din avling vanligvis ligger under norm. </v>
      </c>
    </row>
    <row r="40" spans="1:4" ht="45" x14ac:dyDescent="0.25">
      <c r="A40" s="60" t="s">
        <v>148</v>
      </c>
    </row>
    <row r="41" spans="1:4" ht="30.95" customHeight="1" x14ac:dyDescent="0.25">
      <c r="A41" s="29" t="e">
        <f>+O71&amp;P71*100&amp;Q71&amp;R71&amp;S71&amp;T71&amp;L72</f>
        <v>#DIV/0!</v>
      </c>
    </row>
    <row r="42" spans="1:4" ht="18.600000000000001" customHeight="1" x14ac:dyDescent="0.25">
      <c r="A42" s="61" t="s">
        <v>149</v>
      </c>
    </row>
    <row r="43" spans="1:4" s="30" customFormat="1" ht="47.1" customHeight="1" x14ac:dyDescent="0.25">
      <c r="A43" s="62" t="s">
        <v>150</v>
      </c>
    </row>
    <row r="44" spans="1:4" x14ac:dyDescent="0.25">
      <c r="C44" s="12"/>
      <c r="D44" s="15"/>
    </row>
    <row r="45" spans="1:4" x14ac:dyDescent="0.25">
      <c r="A45" s="63" t="s">
        <v>151</v>
      </c>
      <c r="C45" s="12"/>
      <c r="D45" s="15"/>
    </row>
    <row r="46" spans="1:4" ht="134.44999999999999" customHeight="1" x14ac:dyDescent="0.25">
      <c r="A46" s="29" t="e">
        <f>L75 &amp; M75 &amp; N75 &amp; O75 &amp; P75 &amp; Q75 &amp; R75 &amp; S75 &amp;L76 &amp;M76  &amp;N76 &amp;O76 &amp;P76 &amp;Q76&amp; R76 &amp; S76 &amp;T76&amp;U76&amp;V76&amp;W76 &amp;X76&amp;L77&amp;M77&amp;N77&amp;O77&amp;P77&amp;Q77&amp;R77&amp;S77&amp;T77&amp;U77&amp;V77&amp;W77&amp;X77&amp;L78&amp;M78&amp;N78&amp;O78&amp;P78&amp;Q78&amp;M78&amp;R78&amp;S78*100&amp;T78&amp;L79&amp;M79*100&amp;N79</f>
        <v>#DIV/0!</v>
      </c>
      <c r="B46" s="46"/>
      <c r="C46" s="46"/>
      <c r="D46" s="46"/>
    </row>
    <row r="47" spans="1:4" x14ac:dyDescent="0.25">
      <c r="A47" s="61" t="s">
        <v>149</v>
      </c>
      <c r="B47" s="46"/>
      <c r="C47" s="46"/>
      <c r="D47" s="46"/>
    </row>
    <row r="48" spans="1:4" ht="62.45" customHeight="1" x14ac:dyDescent="0.25">
      <c r="A48" s="64" t="s">
        <v>152</v>
      </c>
    </row>
    <row r="63" spans="4:24" x14ac:dyDescent="0.25">
      <c r="D63" s="13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4:24" x14ac:dyDescent="0.25">
      <c r="D64" s="13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4:24" x14ac:dyDescent="0.25">
      <c r="D65" s="13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4:24" x14ac:dyDescent="0.25">
      <c r="D66" s="13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4:24" x14ac:dyDescent="0.25">
      <c r="D67" s="13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4:24" x14ac:dyDescent="0.25">
      <c r="L68" s="65" t="s">
        <v>8</v>
      </c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</row>
    <row r="69" spans="4:24" ht="45" x14ac:dyDescent="0.25">
      <c r="L69" s="29" t="s">
        <v>153</v>
      </c>
      <c r="M69" s="66">
        <f>+ROUND(B17,0)</f>
        <v>0</v>
      </c>
      <c r="N69" s="29" t="s">
        <v>14</v>
      </c>
      <c r="O69" s="66">
        <f>+ROUND(B18,0)</f>
        <v>0</v>
      </c>
      <c r="P69" s="29" t="s">
        <v>15</v>
      </c>
      <c r="Q69" s="29"/>
      <c r="R69" s="29"/>
      <c r="S69" s="29"/>
      <c r="T69" s="29"/>
      <c r="U69" s="29"/>
      <c r="V69" s="29"/>
      <c r="W69" s="29"/>
      <c r="X69" s="29"/>
    </row>
    <row r="70" spans="4:24" ht="90" x14ac:dyDescent="0.25">
      <c r="L70" s="29" t="s">
        <v>154</v>
      </c>
      <c r="M70" s="29"/>
      <c r="N70" s="30"/>
      <c r="O70" s="30"/>
      <c r="P70" s="30"/>
      <c r="Q70" s="30"/>
      <c r="R70" s="29"/>
      <c r="S70" s="29"/>
      <c r="T70" s="29"/>
      <c r="U70" s="29"/>
      <c r="V70" s="29"/>
      <c r="W70" s="29"/>
      <c r="X70" s="29"/>
    </row>
    <row r="71" spans="4:24" ht="60" x14ac:dyDescent="0.25">
      <c r="L71" s="29"/>
      <c r="M71" s="29"/>
      <c r="N71" s="67"/>
      <c r="O71" s="29" t="s">
        <v>155</v>
      </c>
      <c r="P71" s="68">
        <f>+ ROUND(E5,3)</f>
        <v>1</v>
      </c>
      <c r="Q71" s="29" t="s">
        <v>156</v>
      </c>
      <c r="R71" s="29" t="s">
        <v>157</v>
      </c>
      <c r="S71" s="69" t="e">
        <f>ROUND(D14,2)*100</f>
        <v>#DIV/0!</v>
      </c>
      <c r="T71" s="29" t="s">
        <v>158</v>
      </c>
      <c r="U71" s="29"/>
      <c r="V71" s="29"/>
      <c r="W71" s="29"/>
      <c r="X71" s="29"/>
    </row>
    <row r="72" spans="4:24" x14ac:dyDescent="0.25"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</row>
    <row r="73" spans="4:24" x14ac:dyDescent="0.25"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</row>
    <row r="74" spans="4:24" ht="21.6" customHeight="1" x14ac:dyDescent="0.25">
      <c r="L74" s="65" t="s">
        <v>9</v>
      </c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</row>
    <row r="75" spans="4:24" s="12" customFormat="1" ht="50.1" customHeight="1" x14ac:dyDescent="0.25">
      <c r="D75" s="18"/>
      <c r="L75" s="29" t="s">
        <v>159</v>
      </c>
      <c r="M75" s="29">
        <f>ROUND(B5,0)</f>
        <v>0</v>
      </c>
      <c r="N75" s="29" t="s">
        <v>16</v>
      </c>
      <c r="O75" s="29" t="s">
        <v>160</v>
      </c>
      <c r="P75" s="66">
        <f xml:space="preserve"> ROUND(B6,0)</f>
        <v>0</v>
      </c>
      <c r="Q75" s="29" t="s">
        <v>161</v>
      </c>
      <c r="R75" s="70">
        <f>+P71</f>
        <v>1</v>
      </c>
      <c r="S75" s="29" t="s">
        <v>135</v>
      </c>
      <c r="T75" s="29"/>
      <c r="U75" s="29"/>
      <c r="V75" s="29"/>
      <c r="W75" s="29"/>
      <c r="X75" s="29"/>
    </row>
    <row r="76" spans="4:24" ht="45" x14ac:dyDescent="0.25">
      <c r="L76" s="29" t="s">
        <v>162</v>
      </c>
      <c r="M76" s="29">
        <f>ROUND(+B5,0)</f>
        <v>0</v>
      </c>
      <c r="N76" s="71" t="s">
        <v>16</v>
      </c>
      <c r="O76" s="29" t="s">
        <v>20</v>
      </c>
      <c r="P76" s="29">
        <f>ROUND(+C5,0)</f>
        <v>0</v>
      </c>
      <c r="Q76" s="72" t="s">
        <v>163</v>
      </c>
      <c r="R76" s="66">
        <f>ROUND(B6,0)</f>
        <v>0</v>
      </c>
      <c r="S76" s="29" t="s">
        <v>12</v>
      </c>
      <c r="T76" s="29" t="s">
        <v>22</v>
      </c>
      <c r="U76" s="29">
        <f>+C6</f>
        <v>0</v>
      </c>
      <c r="V76" s="72" t="s">
        <v>164</v>
      </c>
      <c r="W76" s="71">
        <f>ROUND(+D8,0)</f>
        <v>0</v>
      </c>
      <c r="X76" s="29" t="s">
        <v>19</v>
      </c>
    </row>
    <row r="77" spans="4:24" ht="30" x14ac:dyDescent="0.25">
      <c r="L77" s="71" t="s">
        <v>165</v>
      </c>
      <c r="M77" s="71">
        <f>ROUND(+D8,0)</f>
        <v>0</v>
      </c>
      <c r="N77" s="72" t="s">
        <v>166</v>
      </c>
      <c r="O77" s="29" t="s">
        <v>167</v>
      </c>
      <c r="P77" s="71">
        <f>ROUND(+D9,0)</f>
        <v>0</v>
      </c>
      <c r="Q77" s="29" t="s">
        <v>13</v>
      </c>
      <c r="R77" s="72" t="s">
        <v>168</v>
      </c>
      <c r="S77" s="29" t="s">
        <v>11</v>
      </c>
      <c r="T77" s="71">
        <f>ROUND(+D10,0)</f>
        <v>0</v>
      </c>
      <c r="U77" s="29" t="s">
        <v>13</v>
      </c>
      <c r="V77" s="72" t="s">
        <v>21</v>
      </c>
      <c r="W77" s="71">
        <f>ROUND(+D11,0)</f>
        <v>0</v>
      </c>
      <c r="X77" s="29" t="s">
        <v>19</v>
      </c>
    </row>
    <row r="78" spans="4:24" s="12" customFormat="1" ht="45" x14ac:dyDescent="0.25">
      <c r="L78" s="29" t="s">
        <v>169</v>
      </c>
      <c r="M78" s="71">
        <f>ROUND(+D23,0)</f>
        <v>0</v>
      </c>
      <c r="N78" s="29" t="s">
        <v>170</v>
      </c>
      <c r="O78" s="29" t="s">
        <v>171</v>
      </c>
      <c r="P78" s="66">
        <f>ROUND(+D13,0)</f>
        <v>0</v>
      </c>
      <c r="Q78" s="29" t="s">
        <v>113</v>
      </c>
      <c r="R78" s="29" t="s">
        <v>21</v>
      </c>
      <c r="S78" s="70" t="e">
        <f>ROUND(D24,2)</f>
        <v>#DIV/0!</v>
      </c>
      <c r="T78" s="29" t="s">
        <v>172</v>
      </c>
      <c r="U78" s="29"/>
      <c r="V78" s="29"/>
      <c r="W78" s="29"/>
      <c r="X78" s="29"/>
    </row>
    <row r="79" spans="4:24" ht="45" x14ac:dyDescent="0.25">
      <c r="L79" s="29" t="s">
        <v>173</v>
      </c>
      <c r="M79" s="73">
        <f>P71</f>
        <v>1</v>
      </c>
      <c r="N79" s="30" t="s">
        <v>174</v>
      </c>
      <c r="O79" s="30"/>
      <c r="P79" s="30"/>
      <c r="Q79" s="30"/>
      <c r="R79" s="30"/>
      <c r="S79" s="30"/>
      <c r="T79" s="30"/>
      <c r="U79" s="30"/>
      <c r="V79" s="30"/>
      <c r="W79" s="30"/>
      <c r="X79" s="3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D681-13DE-4739-BB31-C9E4C3668462}">
  <sheetPr>
    <pageSetUpPr fitToPage="1"/>
  </sheetPr>
  <dimension ref="A1:S33"/>
  <sheetViews>
    <sheetView tabSelected="1" zoomScale="130" zoomScaleNormal="130" workbookViewId="0">
      <selection activeCell="A2" sqref="A2"/>
    </sheetView>
  </sheetViews>
  <sheetFormatPr baseColWidth="10" defaultRowHeight="15" x14ac:dyDescent="0.25"/>
  <cols>
    <col min="1" max="1" width="8.5703125" customWidth="1"/>
    <col min="2" max="12" width="6.85546875" customWidth="1"/>
    <col min="13" max="14" width="4.7109375" customWidth="1"/>
    <col min="15" max="15" width="35" customWidth="1"/>
    <col min="16" max="16" width="10.85546875" customWidth="1"/>
    <col min="17" max="17" width="10.42578125" customWidth="1"/>
    <col min="18" max="18" width="18.42578125" customWidth="1"/>
  </cols>
  <sheetData>
    <row r="1" spans="1:19" ht="26.25" x14ac:dyDescent="0.4">
      <c r="A1" s="14" t="s">
        <v>177</v>
      </c>
    </row>
    <row r="2" spans="1:19" ht="18.75" x14ac:dyDescent="0.3">
      <c r="A2" t="s">
        <v>132</v>
      </c>
      <c r="O2" s="51" t="s">
        <v>127</v>
      </c>
    </row>
    <row r="3" spans="1:19" ht="30" x14ac:dyDescent="0.25">
      <c r="A3" t="s">
        <v>104</v>
      </c>
      <c r="O3" s="52" t="s">
        <v>131</v>
      </c>
      <c r="P3" s="48" t="s">
        <v>101</v>
      </c>
      <c r="Q3" s="48" t="s">
        <v>0</v>
      </c>
      <c r="R3" s="48" t="s">
        <v>118</v>
      </c>
      <c r="S3" s="48" t="s">
        <v>128</v>
      </c>
    </row>
    <row r="4" spans="1:19" x14ac:dyDescent="0.25">
      <c r="A4" t="s">
        <v>112</v>
      </c>
      <c r="O4" s="42" t="s">
        <v>2</v>
      </c>
      <c r="P4" s="42">
        <v>75000</v>
      </c>
      <c r="Q4" s="42">
        <v>35213</v>
      </c>
      <c r="R4" s="42">
        <v>7163</v>
      </c>
      <c r="S4" s="42">
        <f>SUM(P4:R4)</f>
        <v>117376</v>
      </c>
    </row>
    <row r="5" spans="1:19" x14ac:dyDescent="0.25">
      <c r="A5" t="s">
        <v>105</v>
      </c>
      <c r="O5" s="42" t="s">
        <v>125</v>
      </c>
      <c r="P5" s="42">
        <v>75000</v>
      </c>
      <c r="Q5" s="43">
        <v>46950</v>
      </c>
      <c r="R5" s="42">
        <v>34550</v>
      </c>
      <c r="S5" s="42">
        <f>SUM(P5:R5)</f>
        <v>156500</v>
      </c>
    </row>
    <row r="6" spans="1:19" x14ac:dyDescent="0.25">
      <c r="A6" t="s">
        <v>130</v>
      </c>
    </row>
    <row r="7" spans="1:19" x14ac:dyDescent="0.25">
      <c r="A7" t="s">
        <v>106</v>
      </c>
      <c r="O7" s="47" t="s">
        <v>103</v>
      </c>
      <c r="P7" s="7"/>
      <c r="Q7" s="7"/>
      <c r="R7" s="7"/>
      <c r="S7" s="49">
        <f>S4/S5</f>
        <v>0.75000638977635781</v>
      </c>
    </row>
    <row r="8" spans="1:19" x14ac:dyDescent="0.25">
      <c r="A8" t="s">
        <v>107</v>
      </c>
      <c r="O8" s="44" t="s">
        <v>119</v>
      </c>
      <c r="P8" s="45"/>
      <c r="Q8" s="45"/>
      <c r="R8" s="45"/>
      <c r="S8" s="50">
        <f>P4/S4</f>
        <v>0.63897219193020716</v>
      </c>
    </row>
    <row r="9" spans="1:19" x14ac:dyDescent="0.25">
      <c r="O9" s="47" t="s">
        <v>129</v>
      </c>
      <c r="P9" s="7"/>
      <c r="Q9" s="7"/>
      <c r="R9" s="8"/>
      <c r="S9" s="49">
        <f>R4/R5</f>
        <v>0.20732272069464544</v>
      </c>
    </row>
    <row r="10" spans="1:19" ht="22.5" customHeight="1" x14ac:dyDescent="0.25">
      <c r="A10" s="37"/>
      <c r="B10" s="37"/>
      <c r="C10" s="53" t="s">
        <v>103</v>
      </c>
      <c r="D10" s="53"/>
      <c r="E10" s="53"/>
      <c r="F10" s="53"/>
      <c r="G10" s="53"/>
      <c r="H10" s="53"/>
      <c r="I10" s="53"/>
      <c r="J10" s="53"/>
      <c r="K10" s="53"/>
      <c r="L10" s="53"/>
    </row>
    <row r="11" spans="1:19" ht="22.5" customHeight="1" x14ac:dyDescent="0.25">
      <c r="A11" s="38"/>
      <c r="B11" s="39"/>
      <c r="C11" s="40">
        <v>0.95</v>
      </c>
      <c r="D11" s="40">
        <v>0.9</v>
      </c>
      <c r="E11" s="40">
        <v>0.85</v>
      </c>
      <c r="F11" s="40">
        <v>0.8</v>
      </c>
      <c r="G11" s="40">
        <v>0.75</v>
      </c>
      <c r="H11" s="40">
        <v>0.7</v>
      </c>
      <c r="I11" s="40">
        <v>0.6</v>
      </c>
      <c r="J11" s="40">
        <v>0.5</v>
      </c>
      <c r="K11" s="40">
        <v>0.4</v>
      </c>
      <c r="L11" s="40">
        <v>0.3</v>
      </c>
    </row>
    <row r="12" spans="1:19" ht="22.5" customHeight="1" x14ac:dyDescent="0.25">
      <c r="A12" s="54" t="s">
        <v>119</v>
      </c>
      <c r="B12" s="40">
        <v>0.7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</row>
    <row r="13" spans="1:19" ht="22.5" customHeight="1" x14ac:dyDescent="0.25">
      <c r="A13" s="54"/>
      <c r="B13" s="40">
        <v>0.68</v>
      </c>
      <c r="C13" s="36">
        <v>0.35</v>
      </c>
      <c r="D13" s="36">
        <v>0.2</v>
      </c>
      <c r="E13" s="36">
        <v>0.14000000000000001</v>
      </c>
      <c r="F13" s="36">
        <v>0.1</v>
      </c>
      <c r="G13" s="36">
        <v>0.08</v>
      </c>
      <c r="H13" s="36">
        <v>0.06</v>
      </c>
      <c r="I13" s="36">
        <v>0.04</v>
      </c>
      <c r="J13" s="36">
        <v>0.03</v>
      </c>
      <c r="K13" s="36">
        <v>0.02</v>
      </c>
      <c r="L13" s="36">
        <v>0.01</v>
      </c>
    </row>
    <row r="14" spans="1:19" ht="22.5" customHeight="1" x14ac:dyDescent="0.25">
      <c r="A14" s="54"/>
      <c r="B14" s="40">
        <v>0.65</v>
      </c>
      <c r="C14" s="36">
        <v>0.57999999999999996</v>
      </c>
      <c r="D14" s="36">
        <v>0.39</v>
      </c>
      <c r="E14" s="36">
        <v>0.28999999999999998</v>
      </c>
      <c r="F14" s="36">
        <v>0.22</v>
      </c>
      <c r="G14" s="36">
        <v>0.18</v>
      </c>
      <c r="H14" s="36">
        <v>0.14000000000000001</v>
      </c>
      <c r="I14" s="36">
        <v>0.1</v>
      </c>
      <c r="J14" s="36">
        <v>7.0000000000000007E-2</v>
      </c>
      <c r="K14" s="36">
        <v>0.05</v>
      </c>
      <c r="L14" s="36">
        <v>0.03</v>
      </c>
    </row>
    <row r="15" spans="1:19" ht="22.5" customHeight="1" x14ac:dyDescent="0.25">
      <c r="A15" s="54"/>
      <c r="B15" s="40">
        <v>0.6</v>
      </c>
      <c r="C15" s="36">
        <v>0.73</v>
      </c>
      <c r="D15" s="36">
        <v>0.56000000000000005</v>
      </c>
      <c r="E15" s="36">
        <v>0.45</v>
      </c>
      <c r="F15" s="36">
        <v>0.36</v>
      </c>
      <c r="G15" s="36">
        <v>0.3</v>
      </c>
      <c r="H15" s="36">
        <v>0.25</v>
      </c>
      <c r="I15" s="36">
        <v>0.18</v>
      </c>
      <c r="J15" s="36">
        <v>0.13</v>
      </c>
      <c r="K15" s="36">
        <v>0.09</v>
      </c>
      <c r="L15" s="36">
        <v>0.06</v>
      </c>
    </row>
    <row r="16" spans="1:19" ht="22.5" customHeight="1" x14ac:dyDescent="0.25">
      <c r="A16" s="54"/>
      <c r="B16" s="40">
        <v>0.55000000000000004</v>
      </c>
      <c r="C16" s="36">
        <v>0.8</v>
      </c>
      <c r="D16" s="36">
        <v>0.66</v>
      </c>
      <c r="E16" s="36">
        <v>0.55000000000000004</v>
      </c>
      <c r="F16" s="36">
        <v>0.46</v>
      </c>
      <c r="G16" s="36">
        <v>0.39</v>
      </c>
      <c r="H16" s="36">
        <v>0.33</v>
      </c>
      <c r="I16" s="36">
        <v>0.24</v>
      </c>
      <c r="J16" s="36">
        <v>0.18</v>
      </c>
      <c r="K16" s="36">
        <v>0.13</v>
      </c>
      <c r="L16" s="36">
        <v>0.08</v>
      </c>
    </row>
    <row r="17" spans="1:15" ht="22.5" customHeight="1" x14ac:dyDescent="0.25">
      <c r="A17" s="54"/>
      <c r="B17" s="40">
        <v>0.5</v>
      </c>
      <c r="C17" s="36">
        <v>0.84</v>
      </c>
      <c r="D17" s="36">
        <v>0.72</v>
      </c>
      <c r="E17" s="36">
        <v>0.62</v>
      </c>
      <c r="F17" s="36">
        <v>0.53</v>
      </c>
      <c r="G17" s="36">
        <v>0.46</v>
      </c>
      <c r="H17" s="36">
        <v>0.4</v>
      </c>
      <c r="I17" s="36">
        <v>0.3</v>
      </c>
      <c r="J17" s="36">
        <v>0.22</v>
      </c>
      <c r="K17" s="36">
        <v>0.16</v>
      </c>
      <c r="L17" s="36">
        <v>0.11</v>
      </c>
    </row>
    <row r="18" spans="1:15" ht="22.5" customHeight="1" x14ac:dyDescent="0.25">
      <c r="A18" s="54"/>
      <c r="B18" s="40">
        <v>0.45</v>
      </c>
      <c r="C18" s="36">
        <v>0.87</v>
      </c>
      <c r="D18" s="36">
        <v>0.76</v>
      </c>
      <c r="E18" s="36">
        <v>0.67</v>
      </c>
      <c r="F18" s="36">
        <v>0.59</v>
      </c>
      <c r="G18" s="36">
        <v>0.52</v>
      </c>
      <c r="H18" s="36">
        <v>0.45</v>
      </c>
      <c r="I18" s="36">
        <v>0.35</v>
      </c>
      <c r="J18" s="36">
        <v>0.26</v>
      </c>
      <c r="K18" s="36">
        <v>0.19</v>
      </c>
      <c r="L18" s="36">
        <v>0.13</v>
      </c>
    </row>
    <row r="19" spans="1:15" ht="22.5" customHeight="1" x14ac:dyDescent="0.25">
      <c r="A19" s="54"/>
      <c r="B19" s="40">
        <v>0.4</v>
      </c>
      <c r="C19" s="36">
        <v>0.89</v>
      </c>
      <c r="D19" s="36">
        <v>0.79</v>
      </c>
      <c r="E19" s="36">
        <v>0.71</v>
      </c>
      <c r="F19" s="36">
        <v>0.63</v>
      </c>
      <c r="G19" s="36">
        <v>0.56000000000000005</v>
      </c>
      <c r="H19" s="36">
        <v>0.5</v>
      </c>
      <c r="I19" s="36">
        <v>0.39</v>
      </c>
      <c r="J19" s="36">
        <v>0.3</v>
      </c>
      <c r="K19" s="36">
        <v>0.22</v>
      </c>
      <c r="L19" s="36">
        <v>0.16</v>
      </c>
    </row>
    <row r="20" spans="1:15" ht="22.5" customHeight="1" x14ac:dyDescent="0.25">
      <c r="A20" s="54"/>
      <c r="B20" s="40">
        <v>0.35</v>
      </c>
      <c r="C20" s="36">
        <v>0.9</v>
      </c>
      <c r="D20" s="36">
        <v>0.82</v>
      </c>
      <c r="E20" s="36">
        <v>0.74</v>
      </c>
      <c r="F20" s="36">
        <v>0.67</v>
      </c>
      <c r="G20" s="36">
        <v>0.6</v>
      </c>
      <c r="H20" s="36">
        <v>0.54</v>
      </c>
      <c r="I20" s="36">
        <v>0.43</v>
      </c>
      <c r="J20" s="36">
        <v>0.33</v>
      </c>
      <c r="K20" s="36">
        <v>0.25</v>
      </c>
      <c r="L20" s="36">
        <v>0.18</v>
      </c>
    </row>
    <row r="21" spans="1:15" ht="22.5" customHeight="1" x14ac:dyDescent="0.25">
      <c r="A21" s="54"/>
      <c r="B21" s="40">
        <v>0.3</v>
      </c>
      <c r="C21" s="36">
        <v>0.92</v>
      </c>
      <c r="D21" s="36">
        <v>0.84</v>
      </c>
      <c r="E21" s="36">
        <v>0.76</v>
      </c>
      <c r="F21" s="36">
        <v>0.7</v>
      </c>
      <c r="G21" s="36">
        <v>0.63</v>
      </c>
      <c r="H21" s="36">
        <v>0.56999999999999995</v>
      </c>
      <c r="I21" s="36">
        <v>0.46</v>
      </c>
      <c r="J21" s="36">
        <v>0.36</v>
      </c>
      <c r="K21" s="36">
        <v>0.28000000000000003</v>
      </c>
      <c r="L21" s="36">
        <v>0.2</v>
      </c>
    </row>
    <row r="22" spans="1:15" ht="22.5" customHeight="1" x14ac:dyDescent="0.25">
      <c r="A22" s="54"/>
      <c r="B22" s="40">
        <v>0.2</v>
      </c>
      <c r="C22" s="36">
        <v>0.93</v>
      </c>
      <c r="D22" s="36">
        <v>0.87</v>
      </c>
      <c r="E22" s="36">
        <v>0.8</v>
      </c>
      <c r="F22" s="36">
        <v>0.74</v>
      </c>
      <c r="G22" s="36">
        <v>0.68</v>
      </c>
      <c r="H22" s="36">
        <v>0.63</v>
      </c>
      <c r="I22" s="36">
        <v>0.52</v>
      </c>
      <c r="J22" s="36">
        <v>0.42</v>
      </c>
      <c r="K22" s="36">
        <v>0.32</v>
      </c>
      <c r="L22" s="36">
        <v>0.23</v>
      </c>
    </row>
    <row r="23" spans="1:15" ht="22.5" customHeight="1" x14ac:dyDescent="0.25">
      <c r="A23" s="54"/>
      <c r="B23" s="40">
        <v>0.1</v>
      </c>
      <c r="C23" s="36">
        <v>0.94</v>
      </c>
      <c r="D23" s="36">
        <v>0.89</v>
      </c>
      <c r="E23" s="36">
        <v>0.83</v>
      </c>
      <c r="F23" s="36">
        <v>0.77</v>
      </c>
      <c r="G23" s="36">
        <v>0.72</v>
      </c>
      <c r="H23" s="36">
        <v>0.67</v>
      </c>
      <c r="I23" s="36">
        <v>0.56000000000000005</v>
      </c>
      <c r="J23" s="36">
        <v>0.46</v>
      </c>
      <c r="K23" s="36">
        <v>0.36</v>
      </c>
      <c r="L23" s="36">
        <v>0.27</v>
      </c>
    </row>
    <row r="24" spans="1:15" ht="22.5" customHeight="1" x14ac:dyDescent="0.25">
      <c r="A24" s="54"/>
      <c r="B24" s="40">
        <v>0</v>
      </c>
      <c r="C24" s="36">
        <v>0.95</v>
      </c>
      <c r="D24" s="36">
        <v>0.9</v>
      </c>
      <c r="E24" s="36">
        <v>0.85</v>
      </c>
      <c r="F24" s="36">
        <v>0.8</v>
      </c>
      <c r="G24" s="36">
        <v>0.75</v>
      </c>
      <c r="H24" s="36">
        <v>0.7</v>
      </c>
      <c r="I24" s="36">
        <v>0.6</v>
      </c>
      <c r="J24" s="36">
        <v>0.5</v>
      </c>
      <c r="K24" s="36">
        <v>0.4</v>
      </c>
      <c r="L24" s="36">
        <v>0.3</v>
      </c>
    </row>
    <row r="25" spans="1:15" ht="18.75" x14ac:dyDescent="0.3">
      <c r="A25" s="35"/>
      <c r="O25" s="51" t="s">
        <v>120</v>
      </c>
    </row>
    <row r="26" spans="1:15" ht="18.75" x14ac:dyDescent="0.3">
      <c r="A26" s="51" t="s">
        <v>133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O26" s="2" t="s">
        <v>121</v>
      </c>
    </row>
    <row r="27" spans="1:15" x14ac:dyDescent="0.25">
      <c r="A27" t="s">
        <v>111</v>
      </c>
      <c r="O27" t="s">
        <v>134</v>
      </c>
    </row>
    <row r="28" spans="1:15" x14ac:dyDescent="0.25">
      <c r="A28" t="s">
        <v>108</v>
      </c>
    </row>
    <row r="29" spans="1:15" x14ac:dyDescent="0.25">
      <c r="A29" t="s">
        <v>117</v>
      </c>
      <c r="O29" s="2" t="s">
        <v>123</v>
      </c>
    </row>
    <row r="30" spans="1:15" x14ac:dyDescent="0.25">
      <c r="O30" t="s">
        <v>122</v>
      </c>
    </row>
    <row r="31" spans="1:15" x14ac:dyDescent="0.25">
      <c r="A31" s="2" t="s">
        <v>109</v>
      </c>
    </row>
    <row r="32" spans="1:15" x14ac:dyDescent="0.25">
      <c r="A32" t="s">
        <v>110</v>
      </c>
      <c r="O32" s="2" t="s">
        <v>124</v>
      </c>
    </row>
    <row r="33" spans="1:15" x14ac:dyDescent="0.25">
      <c r="A33" s="41" t="s">
        <v>116</v>
      </c>
      <c r="O33" t="s">
        <v>126</v>
      </c>
    </row>
  </sheetData>
  <mergeCells count="2">
    <mergeCell ref="C10:L10"/>
    <mergeCell ref="A12:A24"/>
  </mergeCells>
  <pageMargins left="0.7" right="0.7" top="0.75" bottom="0.75" header="0.3" footer="0.3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C6B05-7CDD-4740-B629-3859BBB3A020}">
  <dimension ref="A1:E38"/>
  <sheetViews>
    <sheetView zoomScale="150" zoomScaleNormal="150" workbookViewId="0">
      <selection activeCell="C39" sqref="C39"/>
    </sheetView>
  </sheetViews>
  <sheetFormatPr baseColWidth="10" defaultRowHeight="15" x14ac:dyDescent="0.25"/>
  <cols>
    <col min="1" max="1" width="41.85546875" customWidth="1"/>
    <col min="2" max="2" width="8.28515625" customWidth="1"/>
    <col min="4" max="4" width="9.140625" customWidth="1"/>
    <col min="6" max="6" width="5.85546875" customWidth="1"/>
    <col min="7" max="7" width="22" customWidth="1"/>
  </cols>
  <sheetData>
    <row r="1" spans="1:5" ht="26.25" x14ac:dyDescent="0.4">
      <c r="A1" s="14" t="s">
        <v>31</v>
      </c>
    </row>
    <row r="2" spans="1:5" x14ac:dyDescent="0.25">
      <c r="A2" t="s">
        <v>72</v>
      </c>
    </row>
    <row r="3" spans="1:5" x14ac:dyDescent="0.25">
      <c r="A3" s="1" t="s">
        <v>70</v>
      </c>
    </row>
    <row r="5" spans="1:5" x14ac:dyDescent="0.25">
      <c r="A5" s="2" t="s">
        <v>63</v>
      </c>
    </row>
    <row r="6" spans="1:5" x14ac:dyDescent="0.25">
      <c r="A6" s="2" t="s">
        <v>37</v>
      </c>
      <c r="B6" s="2"/>
      <c r="C6" s="19" t="s">
        <v>34</v>
      </c>
      <c r="D6" s="19" t="s">
        <v>35</v>
      </c>
      <c r="E6" s="19" t="s">
        <v>36</v>
      </c>
    </row>
    <row r="7" spans="1:5" x14ac:dyDescent="0.25">
      <c r="A7" t="s">
        <v>32</v>
      </c>
      <c r="C7" s="1"/>
      <c r="D7">
        <v>160</v>
      </c>
      <c r="E7" s="26">
        <f>C7*D7</f>
        <v>0</v>
      </c>
    </row>
    <row r="8" spans="1:5" x14ac:dyDescent="0.25">
      <c r="A8" t="s">
        <v>33</v>
      </c>
      <c r="C8" s="1"/>
      <c r="D8">
        <v>250</v>
      </c>
      <c r="E8" s="26">
        <f t="shared" ref="E8" si="0">C8*D8</f>
        <v>0</v>
      </c>
    </row>
    <row r="9" spans="1:5" x14ac:dyDescent="0.25">
      <c r="D9" s="2" t="s">
        <v>51</v>
      </c>
      <c r="E9" s="26"/>
    </row>
    <row r="10" spans="1:5" x14ac:dyDescent="0.25">
      <c r="A10" t="s">
        <v>50</v>
      </c>
      <c r="C10" s="1"/>
      <c r="D10">
        <v>1.6</v>
      </c>
      <c r="E10" s="26">
        <f>C10/D10</f>
        <v>0</v>
      </c>
    </row>
    <row r="11" spans="1:5" x14ac:dyDescent="0.25">
      <c r="A11" t="s">
        <v>52</v>
      </c>
      <c r="C11" s="1"/>
      <c r="D11">
        <v>5.2</v>
      </c>
      <c r="E11" s="26">
        <f>C11/D11</f>
        <v>0</v>
      </c>
    </row>
    <row r="12" spans="1:5" x14ac:dyDescent="0.25">
      <c r="A12" s="7" t="s">
        <v>40</v>
      </c>
      <c r="B12" s="7"/>
      <c r="C12" s="7"/>
      <c r="D12" s="7"/>
      <c r="E12" s="8">
        <f>SUM(E7:E11)</f>
        <v>0</v>
      </c>
    </row>
    <row r="14" spans="1:5" x14ac:dyDescent="0.25">
      <c r="A14" s="2" t="s">
        <v>64</v>
      </c>
    </row>
    <row r="15" spans="1:5" x14ac:dyDescent="0.25">
      <c r="A15" s="2" t="s">
        <v>38</v>
      </c>
      <c r="B15" s="19" t="s">
        <v>42</v>
      </c>
      <c r="C15" s="19" t="s">
        <v>56</v>
      </c>
      <c r="D15" s="19" t="s">
        <v>39</v>
      </c>
      <c r="E15" s="19" t="s">
        <v>36</v>
      </c>
    </row>
    <row r="16" spans="1:5" x14ac:dyDescent="0.25">
      <c r="A16" t="s">
        <v>43</v>
      </c>
      <c r="B16" s="1"/>
      <c r="C16" s="1"/>
      <c r="D16">
        <v>7.5</v>
      </c>
      <c r="E16">
        <f>B16*C16*D16</f>
        <v>0</v>
      </c>
    </row>
    <row r="17" spans="1:5" x14ac:dyDescent="0.25">
      <c r="A17" t="s">
        <v>44</v>
      </c>
      <c r="B17" s="1"/>
      <c r="C17" s="1"/>
      <c r="D17">
        <v>3.5</v>
      </c>
      <c r="E17">
        <f t="shared" ref="E17:E18" si="1">B17*C17*D17</f>
        <v>0</v>
      </c>
    </row>
    <row r="18" spans="1:5" x14ac:dyDescent="0.25">
      <c r="A18" t="s">
        <v>45</v>
      </c>
      <c r="B18" s="1"/>
      <c r="C18" s="1"/>
      <c r="D18">
        <v>3</v>
      </c>
      <c r="E18">
        <f t="shared" si="1"/>
        <v>0</v>
      </c>
    </row>
    <row r="19" spans="1:5" x14ac:dyDescent="0.25">
      <c r="A19" t="s">
        <v>46</v>
      </c>
      <c r="B19" s="1"/>
      <c r="C19" s="1"/>
      <c r="D19">
        <v>1</v>
      </c>
      <c r="E19">
        <f t="shared" ref="E19:E20" si="2">B19*C19*D19</f>
        <v>0</v>
      </c>
    </row>
    <row r="20" spans="1:5" x14ac:dyDescent="0.25">
      <c r="A20" t="s">
        <v>47</v>
      </c>
      <c r="B20" s="1"/>
      <c r="C20" s="1"/>
      <c r="D20">
        <v>4</v>
      </c>
      <c r="E20">
        <f t="shared" si="2"/>
        <v>0</v>
      </c>
    </row>
    <row r="21" spans="1:5" x14ac:dyDescent="0.25">
      <c r="A21" s="7" t="s">
        <v>41</v>
      </c>
      <c r="B21" s="7"/>
      <c r="C21" s="7"/>
      <c r="D21" s="7"/>
      <c r="E21" s="7">
        <f>SUM(E16:E20)</f>
        <v>0</v>
      </c>
    </row>
    <row r="22" spans="1:5" x14ac:dyDescent="0.25">
      <c r="A22" t="s">
        <v>57</v>
      </c>
    </row>
    <row r="24" spans="1:5" x14ac:dyDescent="0.25">
      <c r="A24" s="25" t="s">
        <v>65</v>
      </c>
      <c r="B24" s="25"/>
      <c r="C24" s="25"/>
      <c r="D24" s="25"/>
      <c r="E24" s="27">
        <f>E12+E21</f>
        <v>0</v>
      </c>
    </row>
    <row r="25" spans="1:5" x14ac:dyDescent="0.25">
      <c r="A25" t="s">
        <v>48</v>
      </c>
      <c r="E25" s="26">
        <f>'Beregning av normavling'!C11+'Beregning av normavling'!C20+'Beregning av normavling'!C29</f>
        <v>0</v>
      </c>
    </row>
    <row r="26" spans="1:5" x14ac:dyDescent="0.25">
      <c r="A26" s="7" t="s">
        <v>49</v>
      </c>
      <c r="B26" s="7"/>
      <c r="C26" s="7"/>
      <c r="D26" s="7"/>
      <c r="E26" s="8" t="e">
        <f>E24/E25</f>
        <v>#DIV/0!</v>
      </c>
    </row>
    <row r="28" spans="1:5" x14ac:dyDescent="0.25">
      <c r="A28" s="2" t="s">
        <v>62</v>
      </c>
    </row>
    <row r="29" spans="1:5" x14ac:dyDescent="0.25">
      <c r="A29" s="2" t="s">
        <v>69</v>
      </c>
      <c r="C29" s="19" t="s">
        <v>49</v>
      </c>
      <c r="D29" s="19" t="s">
        <v>23</v>
      </c>
      <c r="E29" s="19" t="s">
        <v>36</v>
      </c>
    </row>
    <row r="30" spans="1:5" x14ac:dyDescent="0.25">
      <c r="A30" t="s">
        <v>5</v>
      </c>
      <c r="C30" s="17">
        <f>'Beregning av normavling'!E11</f>
        <v>0</v>
      </c>
      <c r="D30">
        <f>'Beregning av normavling'!C11</f>
        <v>0</v>
      </c>
      <c r="E30">
        <f>C30*D30</f>
        <v>0</v>
      </c>
    </row>
    <row r="31" spans="1:5" x14ac:dyDescent="0.25">
      <c r="A31" t="s">
        <v>6</v>
      </c>
      <c r="C31" s="17">
        <f>'Beregning av normavling'!E20</f>
        <v>0</v>
      </c>
      <c r="D31">
        <f>'Beregning av normavling'!C20</f>
        <v>0</v>
      </c>
      <c r="E31">
        <f>C31*D31</f>
        <v>0</v>
      </c>
    </row>
    <row r="32" spans="1:5" x14ac:dyDescent="0.25">
      <c r="A32" t="s">
        <v>74</v>
      </c>
      <c r="C32" s="17">
        <f>'Beregning av normavling'!E29</f>
        <v>0</v>
      </c>
      <c r="D32">
        <f>'Beregning av normavling'!C29</f>
        <v>0</v>
      </c>
      <c r="E32">
        <f>C32*D32</f>
        <v>0</v>
      </c>
    </row>
    <row r="33" spans="1:5" x14ac:dyDescent="0.25">
      <c r="A33" s="7" t="s">
        <v>4</v>
      </c>
      <c r="B33" s="7"/>
      <c r="C33" s="7"/>
      <c r="D33" s="7"/>
      <c r="E33" s="7">
        <f>SUM(E30:E32)</f>
        <v>0</v>
      </c>
    </row>
    <row r="35" spans="1:5" x14ac:dyDescent="0.25">
      <c r="A35" s="25" t="s">
        <v>62</v>
      </c>
      <c r="B35" s="7"/>
      <c r="C35" s="7"/>
      <c r="D35" s="7"/>
      <c r="E35" s="21" t="e">
        <f>E24/E33</f>
        <v>#DIV/0!</v>
      </c>
    </row>
    <row r="38" spans="1:5" x14ac:dyDescent="0.25">
      <c r="A38" s="2"/>
      <c r="B38" s="2"/>
      <c r="C38" s="2"/>
      <c r="D38" s="2"/>
      <c r="E38" s="33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2C30-CE0D-4D4E-B544-06E3259574F7}">
  <dimension ref="A1:E20"/>
  <sheetViews>
    <sheetView zoomScale="150" zoomScaleNormal="150" workbookViewId="0">
      <selection activeCell="A20" sqref="A20"/>
    </sheetView>
  </sheetViews>
  <sheetFormatPr baseColWidth="10" defaultRowHeight="15" x14ac:dyDescent="0.25"/>
  <cols>
    <col min="1" max="1" width="44.42578125" customWidth="1"/>
    <col min="3" max="3" width="9.140625" customWidth="1"/>
    <col min="5" max="5" width="19.28515625" customWidth="1"/>
    <col min="6" max="6" width="4.5703125" customWidth="1"/>
  </cols>
  <sheetData>
    <row r="1" spans="1:5" ht="26.25" x14ac:dyDescent="0.4">
      <c r="A1" s="14" t="s">
        <v>66</v>
      </c>
    </row>
    <row r="2" spans="1:5" x14ac:dyDescent="0.25">
      <c r="A2" t="s">
        <v>72</v>
      </c>
      <c r="E2" s="2"/>
    </row>
    <row r="3" spans="1:5" x14ac:dyDescent="0.25">
      <c r="A3" s="1" t="s">
        <v>70</v>
      </c>
      <c r="B3" t="s">
        <v>30</v>
      </c>
    </row>
    <row r="4" spans="1:5" x14ac:dyDescent="0.25">
      <c r="E4" s="2" t="s">
        <v>25</v>
      </c>
    </row>
    <row r="5" spans="1:5" x14ac:dyDescent="0.25">
      <c r="A5" s="2" t="s">
        <v>29</v>
      </c>
    </row>
    <row r="6" spans="1:5" x14ac:dyDescent="0.25">
      <c r="A6" s="1"/>
      <c r="B6" t="s">
        <v>53</v>
      </c>
      <c r="E6" s="16">
        <v>1</v>
      </c>
    </row>
    <row r="7" spans="1:5" x14ac:dyDescent="0.25">
      <c r="A7" s="2"/>
    </row>
    <row r="8" spans="1:5" x14ac:dyDescent="0.25">
      <c r="A8" s="2" t="s">
        <v>54</v>
      </c>
      <c r="B8" s="19" t="s">
        <v>68</v>
      </c>
      <c r="C8" s="19" t="s">
        <v>24</v>
      </c>
    </row>
    <row r="9" spans="1:5" x14ac:dyDescent="0.25">
      <c r="A9" s="1" t="s">
        <v>27</v>
      </c>
      <c r="B9" s="1"/>
      <c r="C9" s="20"/>
      <c r="D9">
        <f>B9*C9</f>
        <v>0</v>
      </c>
    </row>
    <row r="10" spans="1:5" x14ac:dyDescent="0.25">
      <c r="A10" s="1" t="s">
        <v>26</v>
      </c>
      <c r="B10" s="1"/>
      <c r="C10" s="20"/>
      <c r="D10">
        <f t="shared" ref="D10:D13" si="0">B10*C10</f>
        <v>0</v>
      </c>
    </row>
    <row r="11" spans="1:5" x14ac:dyDescent="0.25">
      <c r="A11" s="1" t="s">
        <v>28</v>
      </c>
      <c r="B11" s="1"/>
      <c r="C11" s="20"/>
      <c r="D11">
        <f t="shared" si="0"/>
        <v>0</v>
      </c>
    </row>
    <row r="12" spans="1:5" x14ac:dyDescent="0.25">
      <c r="A12" s="1" t="s">
        <v>96</v>
      </c>
      <c r="B12" s="1"/>
      <c r="C12" s="20"/>
      <c r="D12">
        <f t="shared" si="0"/>
        <v>0</v>
      </c>
    </row>
    <row r="13" spans="1:5" x14ac:dyDescent="0.25">
      <c r="A13" s="1" t="s">
        <v>67</v>
      </c>
      <c r="B13" s="1"/>
      <c r="C13" s="20"/>
      <c r="D13">
        <f t="shared" si="0"/>
        <v>0</v>
      </c>
    </row>
    <row r="14" spans="1:5" x14ac:dyDescent="0.25">
      <c r="A14" s="7" t="s">
        <v>99</v>
      </c>
      <c r="B14" s="7">
        <f>SUM(B9:B13)</f>
        <v>0</v>
      </c>
      <c r="C14" s="7"/>
      <c r="D14" s="34">
        <f>SUM(D9:D13)</f>
        <v>0</v>
      </c>
      <c r="E14" s="22" t="e">
        <f>D14/B14</f>
        <v>#DIV/0!</v>
      </c>
    </row>
    <row r="15" spans="1:5" x14ac:dyDescent="0.25">
      <c r="A15" t="s">
        <v>55</v>
      </c>
      <c r="E15" s="24"/>
    </row>
    <row r="16" spans="1:5" x14ac:dyDescent="0.25">
      <c r="E16" s="24"/>
    </row>
    <row r="17" spans="1:5" x14ac:dyDescent="0.25">
      <c r="A17" s="2" t="s">
        <v>97</v>
      </c>
      <c r="E17" s="23"/>
    </row>
    <row r="18" spans="1:5" x14ac:dyDescent="0.25">
      <c r="A18" s="1" t="s">
        <v>98</v>
      </c>
      <c r="E18" s="16">
        <v>1</v>
      </c>
    </row>
    <row r="20" spans="1:5" x14ac:dyDescent="0.25">
      <c r="A20" s="2"/>
      <c r="B20" s="2"/>
      <c r="C20" s="2"/>
      <c r="D20" s="2"/>
      <c r="E20" s="33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6384-BC03-426F-9448-620E2399B626}">
  <dimension ref="K2:K5"/>
  <sheetViews>
    <sheetView zoomScale="150" zoomScaleNormal="150" workbookViewId="0"/>
  </sheetViews>
  <sheetFormatPr baseColWidth="10" defaultRowHeight="15" x14ac:dyDescent="0.25"/>
  <sheetData>
    <row r="2" spans="11:11" x14ac:dyDescent="0.25">
      <c r="K2" t="s">
        <v>59</v>
      </c>
    </row>
    <row r="3" spans="11:11" x14ac:dyDescent="0.25">
      <c r="K3" s="5" t="s">
        <v>58</v>
      </c>
    </row>
    <row r="4" spans="11:11" x14ac:dyDescent="0.25">
      <c r="K4" t="s">
        <v>60</v>
      </c>
    </row>
    <row r="5" spans="11:11" x14ac:dyDescent="0.25">
      <c r="K5" s="5" t="s">
        <v>61</v>
      </c>
    </row>
  </sheetData>
  <hyperlinks>
    <hyperlink ref="K3" r:id="rId1" xr:uid="{1FF79CD2-CE7B-4B31-A0A0-D39C61ACA0ED}"/>
    <hyperlink ref="K5" r:id="rId2" xr:uid="{97BC8798-384B-4A03-8AD6-17CB7234E96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Beregning av normavling</vt:lpstr>
      <vt:lpstr>Klimaprosent omregning</vt:lpstr>
      <vt:lpstr>Klima% matrise forklaring</vt:lpstr>
      <vt:lpstr>Foretakets avlingserfaring</vt:lpstr>
      <vt:lpstr>Drift og naturgitte forhold</vt:lpstr>
      <vt:lpstr>Normer</vt:lpstr>
      <vt:lpstr>'Klima% matrise forklaring'!Utskriftsområde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Birkeland, Anne Kari</dc:creator>
  <cp:lastModifiedBy>Straume, Kjellfrid</cp:lastModifiedBy>
  <cp:lastPrinted>2023-11-14T11:41:32Z</cp:lastPrinted>
  <dcterms:created xsi:type="dcterms:W3CDTF">2022-10-06T12:45:28Z</dcterms:created>
  <dcterms:modified xsi:type="dcterms:W3CDTF">2023-12-06T19:51:04Z</dcterms:modified>
</cp:coreProperties>
</file>